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02-Work\03-GraphicsWork\01 CNC Working\07 Documents\"/>
    </mc:Choice>
  </mc:AlternateContent>
  <bookViews>
    <workbookView xWindow="0" yWindow="0" windowWidth="24000" windowHeight="9885" tabRatio="747" activeTab="5"/>
  </bookViews>
  <sheets>
    <sheet name="دليل" sheetId="5" r:id="rId1"/>
    <sheet name="رصيد الفوم" sheetId="4" r:id="rId2"/>
    <sheet name="رصيد المشتريات" sheetId="12" r:id="rId3"/>
    <sheet name="رصيد المنتجات" sheetId="11" r:id="rId4"/>
    <sheet name="أسعار البيع" sheetId="14" r:id="rId5"/>
    <sheet name="M001001" sheetId="6" r:id="rId6"/>
    <sheet name="M001002" sheetId="9" r:id="rId7"/>
    <sheet name="M001003" sheetId="16" r:id="rId8"/>
    <sheet name="M001005" sheetId="17" r:id="rId9"/>
  </sheets>
  <definedNames>
    <definedName name="_xlnm._FilterDatabase" localSheetId="4" hidden="1">'أسعار البيع'!$A$1:$K$10</definedName>
    <definedName name="_xlnm._FilterDatabase" localSheetId="1" hidden="1">'رصيد الفوم'!$A$3:$J$30</definedName>
    <definedName name="_xlnm._FilterDatabase" localSheetId="2" hidden="1">'رصيد المشتريات'!$A$1:$K$15</definedName>
    <definedName name="_xlnm._FilterDatabase" localSheetId="3" hidden="1">'رصيد المنتجات'!$A$2:$M$162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6" l="1"/>
  <c r="D34" i="6" l="1"/>
  <c r="E33" i="6"/>
  <c r="E31" i="6"/>
  <c r="X31" i="6"/>
  <c r="AA31" i="6" l="1"/>
  <c r="D33" i="6"/>
  <c r="F33" i="6" s="1"/>
  <c r="H33" i="6" s="1"/>
  <c r="I33" i="6" s="1"/>
  <c r="AD31" i="6"/>
  <c r="D32" i="6"/>
  <c r="F32" i="6" s="1"/>
  <c r="F34" i="6"/>
  <c r="J33" i="6" l="1"/>
  <c r="L33" i="6"/>
  <c r="O33" i="6" s="1"/>
  <c r="F31" i="6"/>
  <c r="H32" i="6"/>
  <c r="H34" i="6"/>
  <c r="I34" i="6" s="1"/>
  <c r="J34" i="6" s="1"/>
  <c r="R33" i="6" l="1"/>
  <c r="U33" i="6" s="1"/>
  <c r="L34" i="6"/>
  <c r="O34" i="6" s="1"/>
  <c r="H31" i="6"/>
  <c r="I32" i="6"/>
  <c r="I31" i="6" s="1"/>
  <c r="R34" i="6" l="1"/>
  <c r="U34" i="6" s="1"/>
  <c r="J32" i="6"/>
  <c r="J31" i="6" s="1"/>
  <c r="L32" i="6" l="1"/>
  <c r="L31" i="6" s="1"/>
  <c r="R32" i="6" l="1"/>
  <c r="R31" i="6" s="1"/>
  <c r="O32" i="6"/>
  <c r="O31" i="6" l="1"/>
  <c r="AF31" i="6" s="1"/>
  <c r="AG31" i="6" s="1"/>
  <c r="U32" i="6"/>
  <c r="U31" i="6" l="1"/>
  <c r="AI31" i="6" s="1"/>
  <c r="AJ31" i="6" l="1"/>
  <c r="AL31" i="6"/>
  <c r="AM31" i="6" s="1"/>
  <c r="U13" i="17" l="1"/>
  <c r="R12" i="17"/>
  <c r="O13" i="17"/>
  <c r="U11" i="17"/>
  <c r="R11" i="17"/>
  <c r="L11" i="17"/>
  <c r="J11" i="17"/>
  <c r="I11" i="17"/>
  <c r="H11" i="17"/>
  <c r="F11" i="17"/>
  <c r="E11" i="17"/>
  <c r="D13" i="17"/>
  <c r="F12" i="17"/>
  <c r="H12" i="17" s="1"/>
  <c r="D12" i="17"/>
  <c r="AD11" i="17"/>
  <c r="AA11" i="17"/>
  <c r="X11" i="17"/>
  <c r="F9" i="17"/>
  <c r="F8" i="17" s="1"/>
  <c r="D9" i="17"/>
  <c r="AD8" i="17"/>
  <c r="AA8" i="17"/>
  <c r="X8" i="17"/>
  <c r="E8" i="17"/>
  <c r="D6" i="17"/>
  <c r="E5" i="17"/>
  <c r="AD5" i="17"/>
  <c r="AA5" i="17"/>
  <c r="X5" i="17"/>
  <c r="F13" i="17" l="1"/>
  <c r="I12" i="17"/>
  <c r="L12" i="17"/>
  <c r="L9" i="17"/>
  <c r="H9" i="17"/>
  <c r="F6" i="17"/>
  <c r="D43" i="6"/>
  <c r="E43" i="6"/>
  <c r="F43" i="6"/>
  <c r="H43" i="6" s="1"/>
  <c r="I43" i="6" s="1"/>
  <c r="D42" i="6"/>
  <c r="D40" i="6"/>
  <c r="D41" i="6"/>
  <c r="F41" i="6" s="1"/>
  <c r="AA40" i="6"/>
  <c r="X40" i="6"/>
  <c r="E40" i="6"/>
  <c r="L13" i="17" l="1"/>
  <c r="H13" i="17"/>
  <c r="I13" i="17" s="1"/>
  <c r="J13" i="17" s="1"/>
  <c r="O12" i="17"/>
  <c r="J12" i="17"/>
  <c r="R9" i="17"/>
  <c r="L8" i="17"/>
  <c r="O9" i="17"/>
  <c r="O8" i="17" s="1"/>
  <c r="AF8" i="17" s="1"/>
  <c r="H8" i="17"/>
  <c r="I9" i="17"/>
  <c r="H6" i="17"/>
  <c r="F5" i="17"/>
  <c r="L6" i="17"/>
  <c r="J43" i="6"/>
  <c r="L43" i="6"/>
  <c r="F42" i="6"/>
  <c r="F40" i="6"/>
  <c r="H41" i="6"/>
  <c r="AD40" i="6"/>
  <c r="D36" i="6"/>
  <c r="O11" i="17" l="1"/>
  <c r="AF11" i="17" s="1"/>
  <c r="AG11" i="17" s="1"/>
  <c r="R13" i="17"/>
  <c r="U12" i="17"/>
  <c r="AG8" i="17"/>
  <c r="I8" i="17"/>
  <c r="J9" i="17"/>
  <c r="J8" i="17" s="1"/>
  <c r="U9" i="17"/>
  <c r="U8" i="17" s="1"/>
  <c r="AI8" i="17" s="1"/>
  <c r="R8" i="17"/>
  <c r="O6" i="17"/>
  <c r="O5" i="17" s="1"/>
  <c r="AF5" i="17" s="1"/>
  <c r="L5" i="17"/>
  <c r="R6" i="17"/>
  <c r="I6" i="17"/>
  <c r="H5" i="17"/>
  <c r="R43" i="6"/>
  <c r="U43" i="6" s="1"/>
  <c r="O43" i="6"/>
  <c r="H42" i="6"/>
  <c r="I42" i="6" s="1"/>
  <c r="J42" i="6" s="1"/>
  <c r="L42" i="6"/>
  <c r="I41" i="6"/>
  <c r="H40" i="6"/>
  <c r="O9" i="16"/>
  <c r="E9" i="16"/>
  <c r="E7" i="16"/>
  <c r="D8" i="16"/>
  <c r="D7" i="16"/>
  <c r="D6" i="16"/>
  <c r="D9" i="16" s="1"/>
  <c r="E6" i="16"/>
  <c r="E11" i="6"/>
  <c r="D11" i="6"/>
  <c r="D10" i="6"/>
  <c r="F10" i="6" s="1"/>
  <c r="H10" i="6" s="1"/>
  <c r="E10" i="6"/>
  <c r="AD9" i="6"/>
  <c r="AA9" i="6"/>
  <c r="X9" i="6"/>
  <c r="E7" i="6"/>
  <c r="D7" i="6"/>
  <c r="F7" i="6" s="1"/>
  <c r="H7" i="6" s="1"/>
  <c r="I7" i="6" s="1"/>
  <c r="D6" i="6"/>
  <c r="E6" i="6"/>
  <c r="E5" i="6" s="1"/>
  <c r="AD5" i="6"/>
  <c r="AA5" i="6"/>
  <c r="X5" i="6"/>
  <c r="AI11" i="17" l="1"/>
  <c r="AL11" i="17" s="1"/>
  <c r="AM11" i="17" s="1"/>
  <c r="AL8" i="17"/>
  <c r="AM8" i="17" s="1"/>
  <c r="AJ8" i="17"/>
  <c r="U6" i="17"/>
  <c r="U5" i="17" s="1"/>
  <c r="R5" i="17"/>
  <c r="I5" i="17"/>
  <c r="J6" i="17"/>
  <c r="J5" i="17" s="1"/>
  <c r="AG5" i="17"/>
  <c r="AI5" i="17"/>
  <c r="I40" i="6"/>
  <c r="J41" i="6"/>
  <c r="R42" i="6"/>
  <c r="U42" i="6" s="1"/>
  <c r="O42" i="6"/>
  <c r="F6" i="6"/>
  <c r="F5" i="6" s="1"/>
  <c r="E5" i="16"/>
  <c r="R9" i="16"/>
  <c r="U9" i="16" s="1"/>
  <c r="F9" i="16"/>
  <c r="H9" i="16" s="1"/>
  <c r="I9" i="16" s="1"/>
  <c r="J9" i="16" s="1"/>
  <c r="L9" i="16"/>
  <c r="E9" i="6"/>
  <c r="I10" i="6"/>
  <c r="L10" i="6"/>
  <c r="F11" i="6"/>
  <c r="F9" i="6" s="1"/>
  <c r="H6" i="6"/>
  <c r="H5" i="6" s="1"/>
  <c r="J7" i="6"/>
  <c r="L7" i="6" s="1"/>
  <c r="F8" i="16"/>
  <c r="F6" i="16"/>
  <c r="AD5" i="16"/>
  <c r="AA5" i="16"/>
  <c r="X5" i="16"/>
  <c r="AD25" i="6"/>
  <c r="AA25" i="6"/>
  <c r="X25" i="6"/>
  <c r="AD13" i="6"/>
  <c r="AA13" i="6"/>
  <c r="X13" i="6"/>
  <c r="E14" i="6"/>
  <c r="E13" i="6" s="1"/>
  <c r="D17" i="6"/>
  <c r="F17" i="6" s="1"/>
  <c r="H17" i="6" s="1"/>
  <c r="I17" i="6" s="1"/>
  <c r="D16" i="6"/>
  <c r="F16" i="6" s="1"/>
  <c r="E15" i="6"/>
  <c r="D15" i="6"/>
  <c r="F15" i="6" s="1"/>
  <c r="D14" i="6"/>
  <c r="D22" i="6"/>
  <c r="D23" i="6"/>
  <c r="F23" i="6" s="1"/>
  <c r="H23" i="6" s="1"/>
  <c r="I23" i="6" s="1"/>
  <c r="J23" i="6" s="1"/>
  <c r="E20" i="6"/>
  <c r="E19" i="6" s="1"/>
  <c r="E21" i="6"/>
  <c r="D21" i="6"/>
  <c r="D20" i="6"/>
  <c r="AD19" i="6"/>
  <c r="AA19" i="6"/>
  <c r="X19" i="6"/>
  <c r="D29" i="6"/>
  <c r="E29" i="6"/>
  <c r="D28" i="6"/>
  <c r="E28" i="6"/>
  <c r="D27" i="6"/>
  <c r="E27" i="6"/>
  <c r="D26" i="6"/>
  <c r="D37" i="6"/>
  <c r="E26" i="6"/>
  <c r="AA36" i="6"/>
  <c r="AJ11" i="17" l="1"/>
  <c r="AL5" i="17"/>
  <c r="AM5" i="17" s="1"/>
  <c r="AJ5" i="17"/>
  <c r="J40" i="6"/>
  <c r="L41" i="6"/>
  <c r="E25" i="6"/>
  <c r="F14" i="6"/>
  <c r="H14" i="6" s="1"/>
  <c r="I14" i="6" s="1"/>
  <c r="O10" i="6"/>
  <c r="R10" i="6"/>
  <c r="H11" i="6"/>
  <c r="J10" i="6"/>
  <c r="R7" i="6"/>
  <c r="U7" i="6" s="1"/>
  <c r="O7" i="6"/>
  <c r="I6" i="6"/>
  <c r="I5" i="6" s="1"/>
  <c r="F20" i="6"/>
  <c r="F21" i="6"/>
  <c r="H21" i="6" s="1"/>
  <c r="I21" i="6" s="1"/>
  <c r="J21" i="6" s="1"/>
  <c r="L21" i="6" s="1"/>
  <c r="F7" i="16"/>
  <c r="F5" i="16" s="1"/>
  <c r="H8" i="16"/>
  <c r="I8" i="16" s="1"/>
  <c r="J8" i="16" s="1"/>
  <c r="H6" i="16"/>
  <c r="F13" i="6"/>
  <c r="H16" i="6"/>
  <c r="I16" i="6" s="1"/>
  <c r="J16" i="6" s="1"/>
  <c r="L16" i="6" s="1"/>
  <c r="J17" i="6"/>
  <c r="H15" i="6"/>
  <c r="L17" i="6"/>
  <c r="L23" i="6"/>
  <c r="F22" i="6"/>
  <c r="H22" i="6" s="1"/>
  <c r="I22" i="6" s="1"/>
  <c r="J22" i="6" s="1"/>
  <c r="L22" i="6" s="1"/>
  <c r="F26" i="6"/>
  <c r="F29" i="6"/>
  <c r="H29" i="6" s="1"/>
  <c r="I29" i="6" s="1"/>
  <c r="J29" i="6" s="1"/>
  <c r="AD36" i="6"/>
  <c r="X36" i="6"/>
  <c r="E36" i="6"/>
  <c r="L40" i="6" l="1"/>
  <c r="R41" i="6"/>
  <c r="O41" i="6"/>
  <c r="O40" i="6" s="1"/>
  <c r="AF40" i="6" s="1"/>
  <c r="H7" i="16"/>
  <c r="I7" i="16" s="1"/>
  <c r="J7" i="16" s="1"/>
  <c r="L7" i="16" s="1"/>
  <c r="R7" i="16" s="1"/>
  <c r="U7" i="16" s="1"/>
  <c r="I11" i="6"/>
  <c r="H9" i="6"/>
  <c r="U10" i="6"/>
  <c r="J6" i="6"/>
  <c r="J5" i="6" s="1"/>
  <c r="H20" i="6"/>
  <c r="F19" i="6"/>
  <c r="L8" i="16"/>
  <c r="I6" i="16"/>
  <c r="I5" i="16" s="1"/>
  <c r="H26" i="6"/>
  <c r="I26" i="6" s="1"/>
  <c r="I15" i="6"/>
  <c r="J15" i="6" s="1"/>
  <c r="L15" i="6" s="1"/>
  <c r="O15" i="6" s="1"/>
  <c r="H13" i="6"/>
  <c r="R17" i="6"/>
  <c r="U17" i="6" s="1"/>
  <c r="O17" i="6"/>
  <c r="J14" i="6"/>
  <c r="J13" i="6" s="1"/>
  <c r="R16" i="6"/>
  <c r="U16" i="6" s="1"/>
  <c r="O16" i="6"/>
  <c r="R23" i="6"/>
  <c r="U23" i="6" s="1"/>
  <c r="O23" i="6"/>
  <c r="R22" i="6"/>
  <c r="U22" i="6" s="1"/>
  <c r="O22" i="6"/>
  <c r="O21" i="6"/>
  <c r="R21" i="6"/>
  <c r="U21" i="6" s="1"/>
  <c r="L29" i="6"/>
  <c r="O29" i="6" s="1"/>
  <c r="F28" i="6"/>
  <c r="F27" i="6"/>
  <c r="F25" i="6" s="1"/>
  <c r="D38" i="6"/>
  <c r="F38" i="6" s="1"/>
  <c r="F37" i="6"/>
  <c r="AG40" i="6" l="1"/>
  <c r="R40" i="6"/>
  <c r="U41" i="6"/>
  <c r="U40" i="6" s="1"/>
  <c r="AI40" i="6" s="1"/>
  <c r="O7" i="16"/>
  <c r="H5" i="16"/>
  <c r="I13" i="6"/>
  <c r="J11" i="6"/>
  <c r="I9" i="6"/>
  <c r="L6" i="6"/>
  <c r="L5" i="6" s="1"/>
  <c r="H19" i="6"/>
  <c r="I20" i="6"/>
  <c r="J6" i="16"/>
  <c r="J5" i="16" s="1"/>
  <c r="O8" i="16"/>
  <c r="R8" i="16"/>
  <c r="U8" i="16" s="1"/>
  <c r="R15" i="6"/>
  <c r="U15" i="6" s="1"/>
  <c r="L14" i="6"/>
  <c r="L13" i="6" s="1"/>
  <c r="R29" i="6"/>
  <c r="U29" i="6" s="1"/>
  <c r="H27" i="6"/>
  <c r="H28" i="6"/>
  <c r="I28" i="6" s="1"/>
  <c r="J28" i="6" s="1"/>
  <c r="J26" i="6"/>
  <c r="H37" i="6"/>
  <c r="I37" i="6" s="1"/>
  <c r="H38" i="6"/>
  <c r="F36" i="6"/>
  <c r="AJ40" i="6" l="1"/>
  <c r="AL40" i="6"/>
  <c r="AM40" i="6" s="1"/>
  <c r="L6" i="16"/>
  <c r="L5" i="16" s="1"/>
  <c r="J9" i="6"/>
  <c r="L11" i="6"/>
  <c r="R6" i="6"/>
  <c r="R5" i="6" s="1"/>
  <c r="O6" i="6"/>
  <c r="J20" i="6"/>
  <c r="I19" i="6"/>
  <c r="H25" i="6"/>
  <c r="R14" i="6"/>
  <c r="R13" i="6" s="1"/>
  <c r="O14" i="6"/>
  <c r="O13" i="6" s="1"/>
  <c r="AF13" i="6" s="1"/>
  <c r="L26" i="6"/>
  <c r="L28" i="6"/>
  <c r="I27" i="6"/>
  <c r="I25" i="6" s="1"/>
  <c r="I38" i="6"/>
  <c r="J38" i="6" s="1"/>
  <c r="L38" i="6" s="1"/>
  <c r="H36" i="6"/>
  <c r="J37" i="6"/>
  <c r="R6" i="16" l="1"/>
  <c r="O6" i="16"/>
  <c r="I36" i="6"/>
  <c r="O5" i="6"/>
  <c r="AF5" i="6" s="1"/>
  <c r="AG5" i="6" s="1"/>
  <c r="O11" i="6"/>
  <c r="O9" i="6" s="1"/>
  <c r="AF9" i="6" s="1"/>
  <c r="R11" i="6"/>
  <c r="L9" i="6"/>
  <c r="U6" i="6"/>
  <c r="U5" i="6" s="1"/>
  <c r="L20" i="6"/>
  <c r="J19" i="6"/>
  <c r="AG13" i="6"/>
  <c r="U14" i="6"/>
  <c r="U13" i="6" s="1"/>
  <c r="AI13" i="6" s="1"/>
  <c r="J27" i="6"/>
  <c r="J25" i="6" s="1"/>
  <c r="R28" i="6"/>
  <c r="U28" i="6" s="1"/>
  <c r="O28" i="6"/>
  <c r="R26" i="6"/>
  <c r="U26" i="6" s="1"/>
  <c r="O26" i="6"/>
  <c r="O38" i="6"/>
  <c r="R38" i="6"/>
  <c r="U38" i="6" s="1"/>
  <c r="J36" i="6"/>
  <c r="L37" i="6"/>
  <c r="O37" i="6" s="1"/>
  <c r="O5" i="16" l="1"/>
  <c r="AF5" i="16" s="1"/>
  <c r="AG5" i="16" s="1"/>
  <c r="U6" i="16"/>
  <c r="U5" i="16" s="1"/>
  <c r="R5" i="16"/>
  <c r="U11" i="6"/>
  <c r="U9" i="6" s="1"/>
  <c r="AI9" i="6" s="1"/>
  <c r="R9" i="6"/>
  <c r="AG9" i="6"/>
  <c r="AI5" i="6"/>
  <c r="AL5" i="6" s="1"/>
  <c r="AM5" i="6" s="1"/>
  <c r="L19" i="6"/>
  <c r="O20" i="6"/>
  <c r="O19" i="6" s="1"/>
  <c r="AF19" i="6" s="1"/>
  <c r="R20" i="6"/>
  <c r="U20" i="6" s="1"/>
  <c r="AL13" i="6"/>
  <c r="AM13" i="6" s="1"/>
  <c r="AJ13" i="6"/>
  <c r="L27" i="6"/>
  <c r="L25" i="6" s="1"/>
  <c r="O36" i="6"/>
  <c r="AF36" i="6" s="1"/>
  <c r="L36" i="6"/>
  <c r="R37" i="6"/>
  <c r="U37" i="6" s="1"/>
  <c r="AI5" i="16" l="1"/>
  <c r="AL5" i="16" s="1"/>
  <c r="AM5" i="16" s="1"/>
  <c r="AJ9" i="6"/>
  <c r="AL9" i="6"/>
  <c r="AM9" i="6" s="1"/>
  <c r="AJ5" i="6"/>
  <c r="R19" i="6"/>
  <c r="U19" i="6"/>
  <c r="AI19" i="6" s="1"/>
  <c r="AG19" i="6"/>
  <c r="O27" i="6"/>
  <c r="O25" i="6" s="1"/>
  <c r="AF25" i="6" s="1"/>
  <c r="R27" i="6"/>
  <c r="AG36" i="6"/>
  <c r="U36" i="6"/>
  <c r="AI36" i="6" s="1"/>
  <c r="R36" i="6"/>
  <c r="E15" i="12"/>
  <c r="J15" i="12" s="1"/>
  <c r="G9" i="12"/>
  <c r="H8" i="12"/>
  <c r="H14" i="12"/>
  <c r="J14" i="12"/>
  <c r="R25" i="6" l="1"/>
  <c r="U27" i="6"/>
  <c r="AJ5" i="16"/>
  <c r="AL19" i="6"/>
  <c r="AM19" i="6" s="1"/>
  <c r="AJ19" i="6"/>
  <c r="AG25" i="6"/>
  <c r="U25" i="6"/>
  <c r="AI25" i="6" s="1"/>
  <c r="AJ36" i="6"/>
  <c r="AL36" i="6"/>
  <c r="AM36" i="6" s="1"/>
  <c r="H15" i="12"/>
  <c r="AL25" i="6" l="1"/>
  <c r="AM25" i="6" s="1"/>
  <c r="AJ25" i="6"/>
  <c r="C9" i="14"/>
  <c r="C5" i="14"/>
  <c r="I13" i="12" l="1"/>
  <c r="H13" i="12"/>
  <c r="J13" i="12" s="1"/>
  <c r="I12" i="12"/>
  <c r="H12" i="12"/>
  <c r="J12" i="12" s="1"/>
  <c r="H11" i="12"/>
  <c r="J11" i="12" s="1"/>
  <c r="I10" i="12"/>
  <c r="I3" i="12"/>
  <c r="I2" i="12"/>
  <c r="H3" i="12"/>
  <c r="H2" i="12"/>
  <c r="H10" i="12"/>
  <c r="J10" i="12" s="1"/>
  <c r="J9" i="12"/>
  <c r="D30" i="9"/>
  <c r="D29" i="9"/>
  <c r="C29" i="9" s="1"/>
  <c r="D28" i="9"/>
  <c r="D26" i="9"/>
  <c r="D25" i="9"/>
  <c r="D24" i="9"/>
  <c r="D23" i="9"/>
  <c r="D22" i="9"/>
  <c r="C22" i="9" s="1"/>
  <c r="E22" i="9" s="1"/>
  <c r="D21" i="9"/>
  <c r="D20" i="9"/>
  <c r="D19" i="9"/>
  <c r="D18" i="9"/>
  <c r="D27" i="9"/>
  <c r="C27" i="9"/>
  <c r="D17" i="9"/>
  <c r="C17" i="9" s="1"/>
  <c r="D16" i="9"/>
  <c r="D15" i="9"/>
  <c r="D14" i="9"/>
  <c r="D13" i="9"/>
  <c r="D12" i="9"/>
  <c r="D11" i="9"/>
  <c r="D10" i="9"/>
  <c r="C10" i="9" s="1"/>
  <c r="AC10" i="9" s="1"/>
  <c r="D9" i="9"/>
  <c r="D8" i="9"/>
  <c r="C8" i="9" s="1"/>
  <c r="AC8" i="9" s="1"/>
  <c r="D7" i="9"/>
  <c r="D6" i="9"/>
  <c r="D5" i="9"/>
  <c r="W30" i="9"/>
  <c r="S30" i="9"/>
  <c r="P30" i="9"/>
  <c r="C30" i="9"/>
  <c r="W29" i="9"/>
  <c r="S29" i="9"/>
  <c r="P29" i="9"/>
  <c r="W28" i="9"/>
  <c r="S28" i="9"/>
  <c r="P28" i="9"/>
  <c r="C28" i="9"/>
  <c r="Z28" i="9" s="1"/>
  <c r="W27" i="9"/>
  <c r="S27" i="9"/>
  <c r="P27" i="9"/>
  <c r="W26" i="9"/>
  <c r="S26" i="9"/>
  <c r="P26" i="9"/>
  <c r="C26" i="9"/>
  <c r="Z26" i="9" s="1"/>
  <c r="W25" i="9"/>
  <c r="S25" i="9"/>
  <c r="P25" i="9"/>
  <c r="C25" i="9"/>
  <c r="W24" i="9"/>
  <c r="S24" i="9"/>
  <c r="P24" i="9"/>
  <c r="C24" i="9"/>
  <c r="W23" i="9"/>
  <c r="S23" i="9"/>
  <c r="P23" i="9"/>
  <c r="C23" i="9"/>
  <c r="W22" i="9"/>
  <c r="S22" i="9"/>
  <c r="P22" i="9"/>
  <c r="W21" i="9"/>
  <c r="S21" i="9"/>
  <c r="P21" i="9"/>
  <c r="C21" i="9"/>
  <c r="Z20" i="9"/>
  <c r="W20" i="9"/>
  <c r="S20" i="9"/>
  <c r="P20" i="9"/>
  <c r="E20" i="9"/>
  <c r="C20" i="9"/>
  <c r="W19" i="9"/>
  <c r="S19" i="9"/>
  <c r="P19" i="9"/>
  <c r="C19" i="9"/>
  <c r="W18" i="9"/>
  <c r="S18" i="9"/>
  <c r="P18" i="9"/>
  <c r="C18" i="9"/>
  <c r="Z18" i="9" s="1"/>
  <c r="W17" i="9"/>
  <c r="S17" i="9"/>
  <c r="P17" i="9"/>
  <c r="W16" i="9"/>
  <c r="S16" i="9"/>
  <c r="P16" i="9"/>
  <c r="C16" i="9"/>
  <c r="W15" i="9"/>
  <c r="S15" i="9"/>
  <c r="P15" i="9"/>
  <c r="C15" i="9"/>
  <c r="W14" i="9"/>
  <c r="S14" i="9"/>
  <c r="P14" i="9"/>
  <c r="C14" i="9"/>
  <c r="AC14" i="9" s="1"/>
  <c r="W13" i="9"/>
  <c r="S13" i="9"/>
  <c r="P13" i="9"/>
  <c r="C13" i="9"/>
  <c r="AC13" i="9" s="1"/>
  <c r="W12" i="9"/>
  <c r="S12" i="9"/>
  <c r="P12" i="9"/>
  <c r="C12" i="9"/>
  <c r="AC11" i="9"/>
  <c r="W11" i="9"/>
  <c r="S11" i="9"/>
  <c r="P11" i="9"/>
  <c r="C11" i="9"/>
  <c r="W10" i="9"/>
  <c r="S10" i="9"/>
  <c r="P10" i="9"/>
  <c r="W9" i="9"/>
  <c r="S9" i="9"/>
  <c r="P9" i="9"/>
  <c r="C9" i="9"/>
  <c r="AC9" i="9" s="1"/>
  <c r="W8" i="9"/>
  <c r="S8" i="9"/>
  <c r="P8" i="9"/>
  <c r="W7" i="9"/>
  <c r="S7" i="9"/>
  <c r="P7" i="9"/>
  <c r="C7" i="9"/>
  <c r="AC7" i="9" s="1"/>
  <c r="W6" i="9"/>
  <c r="S6" i="9"/>
  <c r="P6" i="9"/>
  <c r="S5" i="9"/>
  <c r="P5" i="9"/>
  <c r="C5" i="9"/>
  <c r="Z5" i="9" s="1"/>
  <c r="J4" i="9"/>
  <c r="C6" i="14"/>
  <c r="C7" i="14"/>
  <c r="C2" i="14"/>
  <c r="J2" i="14" s="1"/>
  <c r="C3" i="14"/>
  <c r="C4" i="14"/>
  <c r="J3" i="14"/>
  <c r="H3" i="14"/>
  <c r="F3" i="14"/>
  <c r="J3" i="12" l="1"/>
  <c r="J2" i="12"/>
  <c r="E28" i="9"/>
  <c r="Z14" i="9"/>
  <c r="E14" i="9"/>
  <c r="I14" i="9" s="1"/>
  <c r="N14" i="9" s="1"/>
  <c r="Q14" i="9" s="1"/>
  <c r="AE14" i="9" s="1"/>
  <c r="AG14" i="9" s="1"/>
  <c r="AC5" i="9"/>
  <c r="K22" i="9"/>
  <c r="F22" i="9"/>
  <c r="G22" i="9" s="1"/>
  <c r="I22" i="9"/>
  <c r="N22" i="9" s="1"/>
  <c r="Q22" i="9" s="1"/>
  <c r="Z15" i="9"/>
  <c r="E15" i="9"/>
  <c r="AC15" i="9"/>
  <c r="AC16" i="9"/>
  <c r="E16" i="9"/>
  <c r="K20" i="9"/>
  <c r="F20" i="9"/>
  <c r="G20" i="9" s="1"/>
  <c r="H20" i="9" s="1"/>
  <c r="E10" i="9"/>
  <c r="I20" i="9"/>
  <c r="N20" i="9" s="1"/>
  <c r="Q20" i="9" s="1"/>
  <c r="T22" i="9"/>
  <c r="AC24" i="9"/>
  <c r="E24" i="9"/>
  <c r="Z24" i="9"/>
  <c r="Z7" i="9"/>
  <c r="E7" i="9"/>
  <c r="Z8" i="9"/>
  <c r="Z11" i="9"/>
  <c r="E11" i="9"/>
  <c r="AC12" i="9"/>
  <c r="Z12" i="9"/>
  <c r="Z13" i="9"/>
  <c r="E13" i="9"/>
  <c r="AC17" i="9"/>
  <c r="Z17" i="9"/>
  <c r="E17" i="9"/>
  <c r="K28" i="9"/>
  <c r="F28" i="9"/>
  <c r="G28" i="9" s="1"/>
  <c r="I28" i="9"/>
  <c r="N28" i="9" s="1"/>
  <c r="Q28" i="9" s="1"/>
  <c r="C6" i="9"/>
  <c r="D4" i="9"/>
  <c r="Z9" i="9"/>
  <c r="E9" i="9"/>
  <c r="Z10" i="9"/>
  <c r="F14" i="9"/>
  <c r="G14" i="9" s="1"/>
  <c r="Z16" i="9"/>
  <c r="H22" i="9"/>
  <c r="AC22" i="9"/>
  <c r="Z22" i="9"/>
  <c r="E8" i="9"/>
  <c r="E12" i="9"/>
  <c r="AC23" i="9"/>
  <c r="Z23" i="9"/>
  <c r="E23" i="9"/>
  <c r="AC30" i="9"/>
  <c r="Z30" i="9"/>
  <c r="E30" i="9"/>
  <c r="H14" i="9"/>
  <c r="AC18" i="9"/>
  <c r="AC19" i="9"/>
  <c r="Z19" i="9"/>
  <c r="E19" i="9"/>
  <c r="AC26" i="9"/>
  <c r="AC27" i="9"/>
  <c r="Z27" i="9"/>
  <c r="E27" i="9"/>
  <c r="AC25" i="9"/>
  <c r="Z25" i="9"/>
  <c r="E25" i="9"/>
  <c r="W5" i="9"/>
  <c r="E5" i="9"/>
  <c r="T14" i="9"/>
  <c r="E18" i="9"/>
  <c r="AC20" i="9"/>
  <c r="AC21" i="9"/>
  <c r="Z21" i="9"/>
  <c r="E21" i="9"/>
  <c r="E26" i="9"/>
  <c r="H28" i="9"/>
  <c r="AC28" i="9"/>
  <c r="AC29" i="9"/>
  <c r="Z29" i="9"/>
  <c r="E29" i="9"/>
  <c r="F2" i="14"/>
  <c r="H2" i="14"/>
  <c r="J4" i="14"/>
  <c r="H4" i="14"/>
  <c r="F4" i="14"/>
  <c r="AE22" i="9" l="1"/>
  <c r="AG22" i="9" s="1"/>
  <c r="K14" i="9"/>
  <c r="I5" i="9"/>
  <c r="F5" i="9"/>
  <c r="K5" i="9"/>
  <c r="I9" i="9"/>
  <c r="K9" i="9"/>
  <c r="F9" i="9"/>
  <c r="G9" i="9" s="1"/>
  <c r="H9" i="9" s="1"/>
  <c r="I7" i="9"/>
  <c r="K7" i="9"/>
  <c r="F7" i="9"/>
  <c r="G7" i="9" s="1"/>
  <c r="H7" i="9" s="1"/>
  <c r="I11" i="9"/>
  <c r="F11" i="9"/>
  <c r="G11" i="9" s="1"/>
  <c r="H11" i="9" s="1"/>
  <c r="K11" i="9"/>
  <c r="K29" i="9"/>
  <c r="F29" i="9"/>
  <c r="G29" i="9" s="1"/>
  <c r="H29" i="9" s="1"/>
  <c r="I29" i="9"/>
  <c r="K25" i="9"/>
  <c r="F25" i="9"/>
  <c r="G25" i="9" s="1"/>
  <c r="H25" i="9" s="1"/>
  <c r="I25" i="9"/>
  <c r="K30" i="9"/>
  <c r="F30" i="9"/>
  <c r="G30" i="9" s="1"/>
  <c r="H30" i="9" s="1"/>
  <c r="I30" i="9"/>
  <c r="T20" i="9"/>
  <c r="AE20" i="9" s="1"/>
  <c r="AG20" i="9" s="1"/>
  <c r="I13" i="9"/>
  <c r="F13" i="9"/>
  <c r="G13" i="9" s="1"/>
  <c r="H13" i="9" s="1"/>
  <c r="K13" i="9"/>
  <c r="K10" i="9"/>
  <c r="F10" i="9"/>
  <c r="G10" i="9" s="1"/>
  <c r="H10" i="9" s="1"/>
  <c r="I10" i="9"/>
  <c r="K16" i="9"/>
  <c r="F16" i="9"/>
  <c r="G16" i="9" s="1"/>
  <c r="H16" i="9" s="1"/>
  <c r="I16" i="9"/>
  <c r="K26" i="9"/>
  <c r="F26" i="9"/>
  <c r="G26" i="9" s="1"/>
  <c r="H26" i="9" s="1"/>
  <c r="I26" i="9"/>
  <c r="K8" i="9"/>
  <c r="F8" i="9"/>
  <c r="G8" i="9" s="1"/>
  <c r="H8" i="9" s="1"/>
  <c r="I8" i="9"/>
  <c r="AC6" i="9"/>
  <c r="Z6" i="9"/>
  <c r="E6" i="9"/>
  <c r="K18" i="9"/>
  <c r="F18" i="9"/>
  <c r="G18" i="9" s="1"/>
  <c r="H18" i="9" s="1"/>
  <c r="I18" i="9"/>
  <c r="K17" i="9"/>
  <c r="F17" i="9"/>
  <c r="G17" i="9" s="1"/>
  <c r="H17" i="9" s="1"/>
  <c r="I17" i="9"/>
  <c r="K21" i="9"/>
  <c r="F21" i="9"/>
  <c r="G21" i="9" s="1"/>
  <c r="H21" i="9" s="1"/>
  <c r="I21" i="9"/>
  <c r="K27" i="9"/>
  <c r="F27" i="9"/>
  <c r="G27" i="9" s="1"/>
  <c r="H27" i="9" s="1"/>
  <c r="I27" i="9"/>
  <c r="K19" i="9"/>
  <c r="F19" i="9"/>
  <c r="G19" i="9" s="1"/>
  <c r="H19" i="9" s="1"/>
  <c r="I19" i="9"/>
  <c r="K23" i="9"/>
  <c r="F23" i="9"/>
  <c r="G23" i="9" s="1"/>
  <c r="H23" i="9" s="1"/>
  <c r="I23" i="9"/>
  <c r="F12" i="9"/>
  <c r="G12" i="9" s="1"/>
  <c r="H12" i="9" s="1"/>
  <c r="I12" i="9"/>
  <c r="K12" i="9"/>
  <c r="K24" i="9"/>
  <c r="F24" i="9"/>
  <c r="G24" i="9" s="1"/>
  <c r="H24" i="9" s="1"/>
  <c r="I24" i="9"/>
  <c r="T28" i="9"/>
  <c r="AE28" i="9" s="1"/>
  <c r="AG28" i="9" s="1"/>
  <c r="I15" i="9"/>
  <c r="F15" i="9"/>
  <c r="G15" i="9" s="1"/>
  <c r="H15" i="9" s="1"/>
  <c r="K15" i="9"/>
  <c r="E30" i="4"/>
  <c r="B27" i="4"/>
  <c r="E27" i="4" s="1"/>
  <c r="E29" i="4"/>
  <c r="E28" i="4"/>
  <c r="E26" i="4"/>
  <c r="K6" i="9" l="1"/>
  <c r="F6" i="9"/>
  <c r="G6" i="9" s="1"/>
  <c r="H6" i="9" s="1"/>
  <c r="I6" i="9"/>
  <c r="T25" i="9"/>
  <c r="AE25" i="9" s="1"/>
  <c r="AG25" i="9" s="1"/>
  <c r="N25" i="9"/>
  <c r="Q25" i="9" s="1"/>
  <c r="E4" i="9"/>
  <c r="T9" i="9"/>
  <c r="N9" i="9"/>
  <c r="Q9" i="9" s="1"/>
  <c r="N24" i="9"/>
  <c r="Q24" i="9" s="1"/>
  <c r="T24" i="9"/>
  <c r="AE24" i="9" s="1"/>
  <c r="AG24" i="9" s="1"/>
  <c r="N23" i="9"/>
  <c r="Q23" i="9" s="1"/>
  <c r="T23" i="9"/>
  <c r="AE23" i="9" s="1"/>
  <c r="AG23" i="9" s="1"/>
  <c r="T17" i="9"/>
  <c r="N17" i="9"/>
  <c r="Q17" i="9" s="1"/>
  <c r="N7" i="9"/>
  <c r="Q7" i="9" s="1"/>
  <c r="T7" i="9"/>
  <c r="AE7" i="9" s="1"/>
  <c r="AG7" i="9" s="1"/>
  <c r="K4" i="9"/>
  <c r="N12" i="9"/>
  <c r="Q12" i="9" s="1"/>
  <c r="T12" i="9"/>
  <c r="AE12" i="9" s="1"/>
  <c r="AG12" i="9" s="1"/>
  <c r="N27" i="9"/>
  <c r="Q27" i="9" s="1"/>
  <c r="T27" i="9"/>
  <c r="N8" i="9"/>
  <c r="Q8" i="9" s="1"/>
  <c r="T8" i="9"/>
  <c r="N10" i="9"/>
  <c r="Q10" i="9" s="1"/>
  <c r="T10" i="9"/>
  <c r="T29" i="9"/>
  <c r="N29" i="9"/>
  <c r="Q29" i="9" s="1"/>
  <c r="N19" i="9"/>
  <c r="Q19" i="9" s="1"/>
  <c r="T19" i="9"/>
  <c r="N26" i="9"/>
  <c r="Q26" i="9" s="1"/>
  <c r="T26" i="9"/>
  <c r="AE26" i="9" s="1"/>
  <c r="AG26" i="9" s="1"/>
  <c r="N16" i="9"/>
  <c r="Q16" i="9" s="1"/>
  <c r="T16" i="9"/>
  <c r="N13" i="9"/>
  <c r="Q13" i="9" s="1"/>
  <c r="T13" i="9"/>
  <c r="AE13" i="9" s="1"/>
  <c r="AG13" i="9" s="1"/>
  <c r="N11" i="9"/>
  <c r="Q11" i="9" s="1"/>
  <c r="T11" i="9"/>
  <c r="N5" i="9"/>
  <c r="T5" i="9"/>
  <c r="N15" i="9"/>
  <c r="Q15" i="9" s="1"/>
  <c r="T15" i="9"/>
  <c r="N21" i="9"/>
  <c r="Q21" i="9" s="1"/>
  <c r="T21" i="9"/>
  <c r="AE21" i="9" s="1"/>
  <c r="AG21" i="9" s="1"/>
  <c r="N18" i="9"/>
  <c r="Q18" i="9" s="1"/>
  <c r="T18" i="9"/>
  <c r="N30" i="9"/>
  <c r="Q30" i="9" s="1"/>
  <c r="T30" i="9"/>
  <c r="G5" i="9"/>
  <c r="AE18" i="9" l="1"/>
  <c r="AG18" i="9" s="1"/>
  <c r="AE15" i="9"/>
  <c r="AG15" i="9" s="1"/>
  <c r="AE8" i="9"/>
  <c r="AG8" i="9" s="1"/>
  <c r="F4" i="9"/>
  <c r="N4" i="9"/>
  <c r="Q4" i="9" s="1"/>
  <c r="T4" i="9" s="1"/>
  <c r="Q5" i="9"/>
  <c r="AE5" i="9" s="1"/>
  <c r="AG5" i="9" s="1"/>
  <c r="AE9" i="9"/>
  <c r="AG9" i="9" s="1"/>
  <c r="N6" i="9"/>
  <c r="Q6" i="9" s="1"/>
  <c r="T6" i="9"/>
  <c r="AE6" i="9" s="1"/>
  <c r="AG6" i="9" s="1"/>
  <c r="G4" i="9"/>
  <c r="H5" i="9"/>
  <c r="H4" i="9" s="1"/>
  <c r="I4" i="9"/>
  <c r="AE29" i="9"/>
  <c r="AG29" i="9" s="1"/>
  <c r="AE30" i="9"/>
  <c r="AG30" i="9" s="1"/>
  <c r="AE11" i="9"/>
  <c r="AG11" i="9" s="1"/>
  <c r="AE16" i="9"/>
  <c r="AG16" i="9" s="1"/>
  <c r="AE19" i="9"/>
  <c r="AG19" i="9" s="1"/>
  <c r="AE10" i="9"/>
  <c r="AG10" i="9" s="1"/>
  <c r="AE27" i="9"/>
  <c r="AG27" i="9" s="1"/>
  <c r="AE17" i="9"/>
  <c r="AG17" i="9" s="1"/>
  <c r="C10" i="14"/>
  <c r="J10" i="14"/>
  <c r="H7" i="14"/>
  <c r="AI62" i="9"/>
  <c r="AI61" i="9"/>
  <c r="AG32" i="9"/>
  <c r="J6" i="14"/>
  <c r="J9" i="14"/>
  <c r="J5" i="14"/>
  <c r="H5" i="14"/>
  <c r="F5" i="14"/>
  <c r="C8" i="14"/>
  <c r="J8" i="14" s="1"/>
  <c r="E25" i="4"/>
  <c r="E24" i="4"/>
  <c r="AG4" i="9" l="1"/>
  <c r="F8" i="14"/>
  <c r="H8" i="14"/>
  <c r="F10" i="14"/>
  <c r="H10" i="14"/>
  <c r="J7" i="14"/>
  <c r="F7" i="14"/>
  <c r="F9" i="14"/>
  <c r="H9" i="14"/>
  <c r="H6" i="14"/>
  <c r="F6" i="14"/>
  <c r="G8" i="12"/>
  <c r="L115" i="11"/>
  <c r="L114" i="11"/>
  <c r="L113" i="11"/>
  <c r="L112" i="11"/>
  <c r="L111" i="11"/>
  <c r="L110" i="11"/>
  <c r="L109" i="11"/>
  <c r="L108" i="11"/>
  <c r="E23" i="4"/>
  <c r="E22" i="4"/>
  <c r="E21" i="4"/>
  <c r="E20" i="4"/>
  <c r="I7" i="12" l="1"/>
  <c r="J8" i="12"/>
  <c r="I6" i="12"/>
  <c r="E19" i="4" l="1"/>
  <c r="E18" i="4"/>
  <c r="E17" i="4"/>
  <c r="H7" i="12" l="1"/>
  <c r="J7" i="12" s="1"/>
  <c r="H6" i="12" l="1"/>
  <c r="I5" i="12"/>
  <c r="H5" i="12"/>
  <c r="H4" i="12"/>
  <c r="J4" i="12" s="1"/>
  <c r="J6" i="12" l="1"/>
  <c r="J5" i="12"/>
  <c r="L116" i="11"/>
  <c r="L117" i="11"/>
  <c r="L118" i="11"/>
  <c r="L119" i="11"/>
  <c r="D1" i="11"/>
  <c r="L120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82" i="11"/>
  <c r="L56" i="11"/>
  <c r="L3" i="11"/>
  <c r="L154" i="11"/>
  <c r="L155" i="11"/>
  <c r="L156" i="11"/>
  <c r="L157" i="11"/>
  <c r="L158" i="11"/>
  <c r="L159" i="11"/>
  <c r="L160" i="11"/>
  <c r="L161" i="11"/>
  <c r="L162" i="11"/>
  <c r="L153" i="11"/>
  <c r="L142" i="11"/>
  <c r="L143" i="11"/>
  <c r="L144" i="11"/>
  <c r="L145" i="11"/>
  <c r="L146" i="11"/>
  <c r="L147" i="11"/>
  <c r="L148" i="11"/>
  <c r="L149" i="11"/>
  <c r="L150" i="11"/>
  <c r="L151" i="11"/>
  <c r="L152" i="11"/>
  <c r="L14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21" i="11"/>
  <c r="N20" i="5"/>
  <c r="M20" i="5"/>
  <c r="M19" i="5"/>
  <c r="N19" i="5"/>
  <c r="N18" i="5"/>
  <c r="M18" i="5"/>
  <c r="L1" i="11" l="1"/>
  <c r="AG33" i="9" l="1"/>
  <c r="W33" i="9"/>
  <c r="W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61" i="9"/>
  <c r="D58" i="9" l="1"/>
  <c r="D57" i="9"/>
  <c r="D56" i="9"/>
  <c r="D55" i="9"/>
  <c r="D53" i="9"/>
  <c r="D54" i="9"/>
  <c r="D52" i="9"/>
  <c r="D51" i="9"/>
  <c r="D50" i="9"/>
  <c r="D49" i="9"/>
  <c r="D48" i="9"/>
  <c r="C48" i="9" s="1"/>
  <c r="D47" i="9"/>
  <c r="D46" i="9"/>
  <c r="D45" i="9"/>
  <c r="D44" i="9"/>
  <c r="D43" i="9"/>
  <c r="D42" i="9"/>
  <c r="D41" i="9"/>
  <c r="D40" i="9"/>
  <c r="D39" i="9"/>
  <c r="D38" i="9"/>
  <c r="D37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9" i="9"/>
  <c r="C50" i="9"/>
  <c r="C51" i="9"/>
  <c r="C52" i="9"/>
  <c r="C53" i="9"/>
  <c r="C54" i="9"/>
  <c r="C55" i="9"/>
  <c r="C56" i="9"/>
  <c r="C57" i="9"/>
  <c r="C58" i="9"/>
  <c r="C33" i="9"/>
  <c r="D36" i="9"/>
  <c r="D35" i="9"/>
  <c r="D34" i="9"/>
  <c r="P58" i="9" l="1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61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33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61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33" i="9"/>
  <c r="E44" i="9" l="1"/>
  <c r="K44" i="9" s="1"/>
  <c r="Z42" i="9"/>
  <c r="E40" i="9"/>
  <c r="F40" i="9" s="1"/>
  <c r="G40" i="9" s="1"/>
  <c r="E38" i="9"/>
  <c r="AC34" i="9"/>
  <c r="E54" i="9"/>
  <c r="AC52" i="9"/>
  <c r="AC50" i="9"/>
  <c r="E50" i="9"/>
  <c r="K50" i="9" s="1"/>
  <c r="Z48" i="9"/>
  <c r="E48" i="9"/>
  <c r="F48" i="9" s="1"/>
  <c r="G48" i="9" s="1"/>
  <c r="H48" i="9" s="1"/>
  <c r="Z46" i="9"/>
  <c r="AC40" i="9"/>
  <c r="Z40" i="9"/>
  <c r="E35" i="9"/>
  <c r="AC35" i="9"/>
  <c r="J32" i="9"/>
  <c r="J60" i="9"/>
  <c r="AC86" i="9"/>
  <c r="AC85" i="9"/>
  <c r="E86" i="9"/>
  <c r="K86" i="9" s="1"/>
  <c r="AC76" i="9"/>
  <c r="AC75" i="9"/>
  <c r="AC71" i="9"/>
  <c r="AC69" i="9"/>
  <c r="AC66" i="9"/>
  <c r="AC65" i="9"/>
  <c r="AC63" i="9"/>
  <c r="AC64" i="9"/>
  <c r="D32" i="9" l="1"/>
  <c r="D60" i="9"/>
  <c r="AC33" i="9"/>
  <c r="AC62" i="9"/>
  <c r="E71" i="9"/>
  <c r="I71" i="9" s="1"/>
  <c r="N71" i="9" s="1"/>
  <c r="Q71" i="9" s="1"/>
  <c r="E77" i="9"/>
  <c r="I77" i="9" s="1"/>
  <c r="N77" i="9" s="1"/>
  <c r="Q77" i="9" s="1"/>
  <c r="E42" i="9"/>
  <c r="K42" i="9" s="1"/>
  <c r="Z44" i="9"/>
  <c r="E70" i="9"/>
  <c r="F70" i="9" s="1"/>
  <c r="G70" i="9" s="1"/>
  <c r="H70" i="9" s="1"/>
  <c r="AC42" i="9"/>
  <c r="K54" i="9"/>
  <c r="Z58" i="9"/>
  <c r="E78" i="9"/>
  <c r="I78" i="9" s="1"/>
  <c r="N78" i="9" s="1"/>
  <c r="Q78" i="9" s="1"/>
  <c r="E79" i="9"/>
  <c r="I79" i="9" s="1"/>
  <c r="N79" i="9" s="1"/>
  <c r="Q79" i="9" s="1"/>
  <c r="E46" i="9"/>
  <c r="F46" i="9" s="1"/>
  <c r="G46" i="9" s="1"/>
  <c r="H46" i="9" s="1"/>
  <c r="AC46" i="9"/>
  <c r="I48" i="9"/>
  <c r="N48" i="9" s="1"/>
  <c r="Q48" i="9" s="1"/>
  <c r="AC48" i="9"/>
  <c r="F50" i="9"/>
  <c r="G50" i="9" s="1"/>
  <c r="H50" i="9" s="1"/>
  <c r="E52" i="9"/>
  <c r="K52" i="9" s="1"/>
  <c r="AC58" i="9"/>
  <c r="E34" i="9"/>
  <c r="K34" i="9" s="1"/>
  <c r="E82" i="9"/>
  <c r="I82" i="9" s="1"/>
  <c r="N82" i="9" s="1"/>
  <c r="Q82" i="9" s="1"/>
  <c r="AC83" i="9"/>
  <c r="K48" i="9"/>
  <c r="I50" i="9"/>
  <c r="N50" i="9" s="1"/>
  <c r="Q50" i="9" s="1"/>
  <c r="Z50" i="9"/>
  <c r="Z54" i="9"/>
  <c r="E56" i="9"/>
  <c r="Z56" i="9"/>
  <c r="E58" i="9"/>
  <c r="E83" i="9"/>
  <c r="K83" i="9" s="1"/>
  <c r="Z52" i="9"/>
  <c r="AC54" i="9"/>
  <c r="AC56" i="9"/>
  <c r="AC44" i="9"/>
  <c r="K40" i="9"/>
  <c r="I40" i="9"/>
  <c r="N40" i="9" s="1"/>
  <c r="Q40" i="9" s="1"/>
  <c r="K35" i="9"/>
  <c r="F35" i="9"/>
  <c r="G35" i="9" s="1"/>
  <c r="H35" i="9" s="1"/>
  <c r="I35" i="9"/>
  <c r="AC37" i="9"/>
  <c r="Z37" i="9"/>
  <c r="E37" i="9"/>
  <c r="I38" i="9"/>
  <c r="N38" i="9" s="1"/>
  <c r="Q38" i="9" s="1"/>
  <c r="F38" i="9"/>
  <c r="G38" i="9" s="1"/>
  <c r="H38" i="9" s="1"/>
  <c r="K38" i="9"/>
  <c r="AC43" i="9"/>
  <c r="Z43" i="9"/>
  <c r="E43" i="9"/>
  <c r="AC51" i="9"/>
  <c r="Z51" i="9"/>
  <c r="E51" i="9"/>
  <c r="Z36" i="9"/>
  <c r="AC39" i="9"/>
  <c r="Z39" i="9"/>
  <c r="F44" i="9"/>
  <c r="G44" i="9" s="1"/>
  <c r="H44" i="9" s="1"/>
  <c r="AC45" i="9"/>
  <c r="Z45" i="9"/>
  <c r="E45" i="9"/>
  <c r="AC53" i="9"/>
  <c r="Z53" i="9"/>
  <c r="E53" i="9"/>
  <c r="Z33" i="9"/>
  <c r="Z35" i="9"/>
  <c r="AC36" i="9"/>
  <c r="Z38" i="9"/>
  <c r="AC47" i="9"/>
  <c r="Z47" i="9"/>
  <c r="E47" i="9"/>
  <c r="F54" i="9"/>
  <c r="G54" i="9" s="1"/>
  <c r="H54" i="9" s="1"/>
  <c r="AC55" i="9"/>
  <c r="Z55" i="9"/>
  <c r="E55" i="9"/>
  <c r="E33" i="9"/>
  <c r="Z34" i="9"/>
  <c r="E36" i="9"/>
  <c r="AC38" i="9"/>
  <c r="E39" i="9"/>
  <c r="AC41" i="9"/>
  <c r="Z41" i="9"/>
  <c r="E41" i="9"/>
  <c r="AC49" i="9"/>
  <c r="Z49" i="9"/>
  <c r="E49" i="9"/>
  <c r="AC57" i="9"/>
  <c r="Z57" i="9"/>
  <c r="E57" i="9"/>
  <c r="H40" i="9"/>
  <c r="E66" i="9"/>
  <c r="F66" i="9" s="1"/>
  <c r="G66" i="9" s="1"/>
  <c r="H66" i="9" s="1"/>
  <c r="I66" i="9" s="1"/>
  <c r="N66" i="9" s="1"/>
  <c r="Q66" i="9" s="1"/>
  <c r="E80" i="9"/>
  <c r="K80" i="9" s="1"/>
  <c r="E81" i="9"/>
  <c r="I81" i="9" s="1"/>
  <c r="N81" i="9" s="1"/>
  <c r="Q81" i="9" s="1"/>
  <c r="E84" i="9"/>
  <c r="K84" i="9" s="1"/>
  <c r="AC80" i="9"/>
  <c r="E65" i="9"/>
  <c r="F65" i="9" s="1"/>
  <c r="G65" i="9" s="1"/>
  <c r="H65" i="9" s="1"/>
  <c r="E68" i="9"/>
  <c r="I68" i="9" s="1"/>
  <c r="N68" i="9" s="1"/>
  <c r="Q68" i="9" s="1"/>
  <c r="E85" i="9"/>
  <c r="I85" i="9" s="1"/>
  <c r="N85" i="9" s="1"/>
  <c r="Q85" i="9" s="1"/>
  <c r="E63" i="9"/>
  <c r="K63" i="9" s="1"/>
  <c r="E72" i="9"/>
  <c r="F72" i="9" s="1"/>
  <c r="G72" i="9" s="1"/>
  <c r="H72" i="9" s="1"/>
  <c r="E74" i="9"/>
  <c r="I74" i="9" s="1"/>
  <c r="N74" i="9" s="1"/>
  <c r="Q74" i="9" s="1"/>
  <c r="E73" i="9"/>
  <c r="I73" i="9" s="1"/>
  <c r="N73" i="9" s="1"/>
  <c r="Q73" i="9" s="1"/>
  <c r="E76" i="9"/>
  <c r="F76" i="9" s="1"/>
  <c r="G76" i="9" s="1"/>
  <c r="H76" i="9" s="1"/>
  <c r="I86" i="9"/>
  <c r="N86" i="9" s="1"/>
  <c r="Q86" i="9" s="1"/>
  <c r="F86" i="9"/>
  <c r="G86" i="9" s="1"/>
  <c r="H86" i="9" s="1"/>
  <c r="AC84" i="9"/>
  <c r="I84" i="9"/>
  <c r="N84" i="9" s="1"/>
  <c r="Q84" i="9" s="1"/>
  <c r="AC82" i="9"/>
  <c r="AC81" i="9"/>
  <c r="AC79" i="9"/>
  <c r="AC78" i="9"/>
  <c r="AC77" i="9"/>
  <c r="E75" i="9"/>
  <c r="K75" i="9" s="1"/>
  <c r="AC74" i="9"/>
  <c r="AC73" i="9"/>
  <c r="AC72" i="9"/>
  <c r="AC70" i="9"/>
  <c r="E69" i="9"/>
  <c r="I69" i="9" s="1"/>
  <c r="N69" i="9" s="1"/>
  <c r="Q69" i="9" s="1"/>
  <c r="AC68" i="9"/>
  <c r="E67" i="9"/>
  <c r="I67" i="9" s="1"/>
  <c r="N67" i="9" s="1"/>
  <c r="Q67" i="9" s="1"/>
  <c r="AC67" i="9"/>
  <c r="E62" i="9"/>
  <c r="E64" i="9"/>
  <c r="K64" i="9" s="1"/>
  <c r="F84" i="9" l="1"/>
  <c r="G84" i="9" s="1"/>
  <c r="H84" i="9" s="1"/>
  <c r="K70" i="9"/>
  <c r="T71" i="9"/>
  <c r="F83" i="9"/>
  <c r="G83" i="9" s="1"/>
  <c r="H83" i="9" s="1"/>
  <c r="F85" i="9"/>
  <c r="G85" i="9" s="1"/>
  <c r="H85" i="9" s="1"/>
  <c r="F42" i="9"/>
  <c r="G42" i="9" s="1"/>
  <c r="H42" i="9" s="1"/>
  <c r="F79" i="9"/>
  <c r="G79" i="9" s="1"/>
  <c r="H79" i="9" s="1"/>
  <c r="K65" i="9"/>
  <c r="K74" i="9"/>
  <c r="T79" i="9"/>
  <c r="AE79" i="9" s="1"/>
  <c r="AG79" i="9" s="1"/>
  <c r="I83" i="9"/>
  <c r="N83" i="9" s="1"/>
  <c r="Q83" i="9" s="1"/>
  <c r="K85" i="9"/>
  <c r="K76" i="9"/>
  <c r="F73" i="9"/>
  <c r="G73" i="9" s="1"/>
  <c r="H73" i="9" s="1"/>
  <c r="I64" i="9"/>
  <c r="N64" i="9" s="1"/>
  <c r="Q64" i="9" s="1"/>
  <c r="T73" i="9"/>
  <c r="AE73" i="9" s="1"/>
  <c r="AG73" i="9" s="1"/>
  <c r="F68" i="9"/>
  <c r="G68" i="9" s="1"/>
  <c r="H68" i="9" s="1"/>
  <c r="F80" i="9"/>
  <c r="G80" i="9" s="1"/>
  <c r="H80" i="9" s="1"/>
  <c r="K73" i="9"/>
  <c r="K79" i="9"/>
  <c r="I80" i="9"/>
  <c r="N80" i="9" s="1"/>
  <c r="Q80" i="9" s="1"/>
  <c r="K71" i="9"/>
  <c r="I34" i="9"/>
  <c r="N34" i="9" s="1"/>
  <c r="Q34" i="9" s="1"/>
  <c r="F34" i="9"/>
  <c r="G34" i="9" s="1"/>
  <c r="H34" i="9" s="1"/>
  <c r="F71" i="9"/>
  <c r="G71" i="9" s="1"/>
  <c r="H71" i="9" s="1"/>
  <c r="K77" i="9"/>
  <c r="K66" i="9"/>
  <c r="F77" i="9"/>
  <c r="G77" i="9" s="1"/>
  <c r="H77" i="9" s="1"/>
  <c r="F63" i="9"/>
  <c r="G63" i="9" s="1"/>
  <c r="H63" i="9" s="1"/>
  <c r="I63" i="9"/>
  <c r="N63" i="9" s="1"/>
  <c r="Q63" i="9" s="1"/>
  <c r="K68" i="9"/>
  <c r="AE71" i="9"/>
  <c r="AG71" i="9" s="1"/>
  <c r="T77" i="9"/>
  <c r="AE77" i="9" s="1"/>
  <c r="AG77" i="9" s="1"/>
  <c r="I54" i="9"/>
  <c r="N54" i="9" s="1"/>
  <c r="Q54" i="9" s="1"/>
  <c r="K72" i="9"/>
  <c r="K82" i="9"/>
  <c r="I46" i="9"/>
  <c r="N46" i="9" s="1"/>
  <c r="Q46" i="9" s="1"/>
  <c r="K46" i="9"/>
  <c r="K78" i="9"/>
  <c r="F82" i="9"/>
  <c r="G82" i="9" s="1"/>
  <c r="H82" i="9" s="1"/>
  <c r="I52" i="9"/>
  <c r="N52" i="9" s="1"/>
  <c r="Q52" i="9" s="1"/>
  <c r="F58" i="9"/>
  <c r="G58" i="9" s="1"/>
  <c r="H58" i="9" s="1"/>
  <c r="K58" i="9"/>
  <c r="I58" i="9"/>
  <c r="N58" i="9" s="1"/>
  <c r="Q58" i="9" s="1"/>
  <c r="F56" i="9"/>
  <c r="G56" i="9" s="1"/>
  <c r="H56" i="9" s="1"/>
  <c r="I56" i="9"/>
  <c r="N56" i="9" s="1"/>
  <c r="Q56" i="9" s="1"/>
  <c r="K56" i="9"/>
  <c r="F78" i="9"/>
  <c r="G78" i="9" s="1"/>
  <c r="H78" i="9" s="1"/>
  <c r="F81" i="9"/>
  <c r="G81" i="9" s="1"/>
  <c r="H81" i="9" s="1"/>
  <c r="F52" i="9"/>
  <c r="G52" i="9" s="1"/>
  <c r="H52" i="9" s="1"/>
  <c r="I44" i="9"/>
  <c r="N44" i="9" s="1"/>
  <c r="Q44" i="9" s="1"/>
  <c r="I42" i="9"/>
  <c r="N42" i="9" s="1"/>
  <c r="Q42" i="9" s="1"/>
  <c r="K55" i="9"/>
  <c r="F55" i="9"/>
  <c r="G55" i="9" s="1"/>
  <c r="H55" i="9" s="1"/>
  <c r="I55" i="9"/>
  <c r="K53" i="9"/>
  <c r="F53" i="9"/>
  <c r="G53" i="9" s="1"/>
  <c r="H53" i="9" s="1"/>
  <c r="I53" i="9"/>
  <c r="K37" i="9"/>
  <c r="F37" i="9"/>
  <c r="G37" i="9" s="1"/>
  <c r="H37" i="9" s="1"/>
  <c r="I37" i="9"/>
  <c r="K57" i="9"/>
  <c r="F57" i="9"/>
  <c r="G57" i="9" s="1"/>
  <c r="H57" i="9" s="1"/>
  <c r="I57" i="9"/>
  <c r="K49" i="9"/>
  <c r="F49" i="9"/>
  <c r="G49" i="9" s="1"/>
  <c r="H49" i="9" s="1"/>
  <c r="I49" i="9"/>
  <c r="K41" i="9"/>
  <c r="F41" i="9"/>
  <c r="G41" i="9" s="1"/>
  <c r="H41" i="9" s="1"/>
  <c r="I41" i="9"/>
  <c r="K39" i="9"/>
  <c r="F39" i="9"/>
  <c r="G39" i="9" s="1"/>
  <c r="H39" i="9" s="1"/>
  <c r="I39" i="9"/>
  <c r="K51" i="9"/>
  <c r="F51" i="9"/>
  <c r="G51" i="9" s="1"/>
  <c r="H51" i="9" s="1"/>
  <c r="I51" i="9"/>
  <c r="E32" i="9"/>
  <c r="K33" i="9"/>
  <c r="F33" i="9"/>
  <c r="K45" i="9"/>
  <c r="F45" i="9"/>
  <c r="G45" i="9" s="1"/>
  <c r="H45" i="9" s="1"/>
  <c r="I45" i="9"/>
  <c r="K43" i="9"/>
  <c r="F43" i="9"/>
  <c r="G43" i="9" s="1"/>
  <c r="H43" i="9" s="1"/>
  <c r="I43" i="9"/>
  <c r="T40" i="9"/>
  <c r="AE40" i="9" s="1"/>
  <c r="AG40" i="9" s="1"/>
  <c r="K36" i="9"/>
  <c r="F36" i="9"/>
  <c r="G36" i="9" s="1"/>
  <c r="H36" i="9" s="1"/>
  <c r="K47" i="9"/>
  <c r="F47" i="9"/>
  <c r="G47" i="9" s="1"/>
  <c r="H47" i="9" s="1"/>
  <c r="I47" i="9"/>
  <c r="N35" i="9"/>
  <c r="Q35" i="9" s="1"/>
  <c r="T35" i="9"/>
  <c r="T38" i="9"/>
  <c r="AE38" i="9" s="1"/>
  <c r="AG38" i="9" s="1"/>
  <c r="F74" i="9"/>
  <c r="G74" i="9" s="1"/>
  <c r="H74" i="9" s="1"/>
  <c r="T81" i="9"/>
  <c r="AE81" i="9" s="1"/>
  <c r="AG81" i="9" s="1"/>
  <c r="T85" i="9"/>
  <c r="AE85" i="9" s="1"/>
  <c r="AG85" i="9" s="1"/>
  <c r="F75" i="9"/>
  <c r="G75" i="9" s="1"/>
  <c r="H75" i="9" s="1"/>
  <c r="I76" i="9"/>
  <c r="N76" i="9" s="1"/>
  <c r="Q76" i="9" s="1"/>
  <c r="K81" i="9"/>
  <c r="F67" i="9"/>
  <c r="G67" i="9" s="1"/>
  <c r="H67" i="9" s="1"/>
  <c r="K67" i="9"/>
  <c r="T83" i="9"/>
  <c r="AE83" i="9" s="1"/>
  <c r="AG83" i="9" s="1"/>
  <c r="I75" i="9"/>
  <c r="N75" i="9" s="1"/>
  <c r="Q75" i="9" s="1"/>
  <c r="I72" i="9"/>
  <c r="I70" i="9"/>
  <c r="F69" i="9"/>
  <c r="G69" i="9" s="1"/>
  <c r="H69" i="9" s="1"/>
  <c r="K69" i="9"/>
  <c r="T69" i="9"/>
  <c r="AE69" i="9" s="1"/>
  <c r="AG69" i="9" s="1"/>
  <c r="T67" i="9"/>
  <c r="AE67" i="9" s="1"/>
  <c r="AG67" i="9" s="1"/>
  <c r="F64" i="9"/>
  <c r="G64" i="9" s="1"/>
  <c r="H64" i="9" s="1"/>
  <c r="I65" i="9"/>
  <c r="I36" i="9" l="1"/>
  <c r="T36" i="9" s="1"/>
  <c r="T63" i="9"/>
  <c r="AE63" i="9" s="1"/>
  <c r="AG63" i="9" s="1"/>
  <c r="T34" i="9"/>
  <c r="AE34" i="9" s="1"/>
  <c r="AG34" i="9" s="1"/>
  <c r="AE35" i="9"/>
  <c r="AG35" i="9" s="1"/>
  <c r="N39" i="9"/>
  <c r="Q39" i="9" s="1"/>
  <c r="T39" i="9"/>
  <c r="N37" i="9"/>
  <c r="Q37" i="9" s="1"/>
  <c r="T37" i="9"/>
  <c r="N55" i="9"/>
  <c r="Q55" i="9" s="1"/>
  <c r="T55" i="9"/>
  <c r="T43" i="9"/>
  <c r="N43" i="9"/>
  <c r="Q43" i="9" s="1"/>
  <c r="N45" i="9"/>
  <c r="Q45" i="9" s="1"/>
  <c r="T45" i="9"/>
  <c r="N57" i="9"/>
  <c r="Q57" i="9" s="1"/>
  <c r="T57" i="9"/>
  <c r="N53" i="9"/>
  <c r="Q53" i="9" s="1"/>
  <c r="T53" i="9"/>
  <c r="N47" i="9"/>
  <c r="Q47" i="9" s="1"/>
  <c r="T47" i="9"/>
  <c r="N36" i="9"/>
  <c r="Q36" i="9" s="1"/>
  <c r="G33" i="9"/>
  <c r="F32" i="9"/>
  <c r="N49" i="9"/>
  <c r="Q49" i="9" s="1"/>
  <c r="T49" i="9"/>
  <c r="T42" i="9"/>
  <c r="AE42" i="9" s="1"/>
  <c r="AG42" i="9" s="1"/>
  <c r="K32" i="9"/>
  <c r="T51" i="9"/>
  <c r="N51" i="9"/>
  <c r="Q51" i="9" s="1"/>
  <c r="N41" i="9"/>
  <c r="Q41" i="9" s="1"/>
  <c r="T41" i="9"/>
  <c r="T75" i="9"/>
  <c r="AE75" i="9" s="1"/>
  <c r="AG75" i="9" s="1"/>
  <c r="N72" i="9"/>
  <c r="Q72" i="9" s="1"/>
  <c r="N70" i="9"/>
  <c r="Q70" i="9" s="1"/>
  <c r="N65" i="9"/>
  <c r="Q65" i="9" s="1"/>
  <c r="T65" i="9"/>
  <c r="AE45" i="9" l="1"/>
  <c r="AG45" i="9" s="1"/>
  <c r="AE55" i="9"/>
  <c r="AG55" i="9" s="1"/>
  <c r="AE41" i="9"/>
  <c r="AG41" i="9" s="1"/>
  <c r="AE39" i="9"/>
  <c r="AG39" i="9" s="1"/>
  <c r="AE47" i="9"/>
  <c r="AG47" i="9" s="1"/>
  <c r="AE57" i="9"/>
  <c r="AG57" i="9" s="1"/>
  <c r="AE37" i="9"/>
  <c r="AG37" i="9" s="1"/>
  <c r="T44" i="9"/>
  <c r="AE44" i="9" s="1"/>
  <c r="AG44" i="9" s="1"/>
  <c r="AE43" i="9"/>
  <c r="AG43" i="9" s="1"/>
  <c r="G32" i="9"/>
  <c r="H33" i="9"/>
  <c r="AE51" i="9"/>
  <c r="AG51" i="9" s="1"/>
  <c r="AE49" i="9"/>
  <c r="AG49" i="9" s="1"/>
  <c r="AE36" i="9"/>
  <c r="AG36" i="9" s="1"/>
  <c r="AE53" i="9"/>
  <c r="AG53" i="9" s="1"/>
  <c r="AE65" i="9"/>
  <c r="AG65" i="9" s="1"/>
  <c r="H32" i="9" l="1"/>
  <c r="I33" i="9"/>
  <c r="T46" i="9"/>
  <c r="AE46" i="9" s="1"/>
  <c r="AG46" i="9" s="1"/>
  <c r="I32" i="9" l="1"/>
  <c r="N33" i="9"/>
  <c r="T33" i="9"/>
  <c r="T48" i="9"/>
  <c r="AE48" i="9" s="1"/>
  <c r="AG48" i="9" s="1"/>
  <c r="N32" i="9" l="1"/>
  <c r="Q32" i="9" s="1"/>
  <c r="T32" i="9" s="1"/>
  <c r="Q33" i="9"/>
  <c r="AE33" i="9" s="1"/>
  <c r="T50" i="9"/>
  <c r="AE50" i="9" s="1"/>
  <c r="AG50" i="9" s="1"/>
  <c r="T52" i="9" l="1"/>
  <c r="AE52" i="9" s="1"/>
  <c r="AG52" i="9" s="1"/>
  <c r="T54" i="9" l="1"/>
  <c r="AE54" i="9" s="1"/>
  <c r="AG54" i="9" s="1"/>
  <c r="T56" i="9" l="1"/>
  <c r="AE56" i="9" s="1"/>
  <c r="AG56" i="9" s="1"/>
  <c r="T58" i="9"/>
  <c r="AE58" i="9" s="1"/>
  <c r="AG58" i="9" s="1"/>
  <c r="J2" i="9" l="1"/>
  <c r="T64" i="9" l="1"/>
  <c r="AE64" i="9" s="1"/>
  <c r="AG64" i="9" s="1"/>
  <c r="E61" i="9"/>
  <c r="F61" i="9" s="1"/>
  <c r="AC61" i="9"/>
  <c r="K62" i="9"/>
  <c r="F62" i="9"/>
  <c r="G62" i="9" s="1"/>
  <c r="H62" i="9" s="1"/>
  <c r="I62" i="9"/>
  <c r="D4" i="5"/>
  <c r="D5" i="5"/>
  <c r="D6" i="5"/>
  <c r="D7" i="5"/>
  <c r="D8" i="5"/>
  <c r="D3" i="5"/>
  <c r="C4" i="5"/>
  <c r="C5" i="5"/>
  <c r="C6" i="5"/>
  <c r="C7" i="5"/>
  <c r="C8" i="5"/>
  <c r="C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3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I4" i="5"/>
  <c r="I3" i="5"/>
  <c r="E16" i="4"/>
  <c r="E15" i="4"/>
  <c r="E5" i="5" l="1"/>
  <c r="I61" i="9"/>
  <c r="I60" i="9" s="1"/>
  <c r="F60" i="9"/>
  <c r="K61" i="9"/>
  <c r="K60" i="9" s="1"/>
  <c r="E60" i="9"/>
  <c r="T66" i="9"/>
  <c r="AE66" i="9" s="1"/>
  <c r="AG66" i="9" s="1"/>
  <c r="T62" i="9"/>
  <c r="N62" i="9"/>
  <c r="Q62" i="9" s="1"/>
  <c r="T61" i="9"/>
  <c r="N61" i="9"/>
  <c r="G61" i="9"/>
  <c r="G60" i="9" s="1"/>
  <c r="E3" i="5"/>
  <c r="E6" i="5"/>
  <c r="E7" i="5"/>
  <c r="E8" i="5"/>
  <c r="E4" i="5"/>
  <c r="N2" i="5"/>
  <c r="D2" i="5"/>
  <c r="N60" i="9" l="1"/>
  <c r="Q60" i="9" s="1"/>
  <c r="T60" i="9" s="1"/>
  <c r="T68" i="9"/>
  <c r="AE68" i="9" s="1"/>
  <c r="AG68" i="9" s="1"/>
  <c r="AE62" i="9"/>
  <c r="AG62" i="9" s="1"/>
  <c r="H61" i="9"/>
  <c r="H60" i="9" s="1"/>
  <c r="E2" i="9"/>
  <c r="Q61" i="9"/>
  <c r="AE61" i="9" s="1"/>
  <c r="AG61" i="9" s="1"/>
  <c r="T70" i="9" l="1"/>
  <c r="AE70" i="9" s="1"/>
  <c r="AG70" i="9" s="1"/>
  <c r="I2" i="9"/>
  <c r="T72" i="9" l="1"/>
  <c r="AE72" i="9" s="1"/>
  <c r="AG72" i="9" s="1"/>
  <c r="T74" i="9" l="1"/>
  <c r="AE74" i="9" s="1"/>
  <c r="AG74" i="9" s="1"/>
  <c r="T76" i="9" l="1"/>
  <c r="AE76" i="9" s="1"/>
  <c r="AG76" i="9" s="1"/>
  <c r="T78" i="9" l="1"/>
  <c r="AE78" i="9" s="1"/>
  <c r="AG78" i="9" s="1"/>
  <c r="B14" i="4"/>
  <c r="D13" i="4"/>
  <c r="D12" i="4"/>
  <c r="D11" i="4"/>
  <c r="D10" i="4"/>
  <c r="D9" i="4"/>
  <c r="D8" i="4"/>
  <c r="D7" i="4"/>
  <c r="D6" i="4"/>
  <c r="D5" i="4"/>
  <c r="D4" i="4"/>
  <c r="T80" i="9" l="1"/>
  <c r="AE80" i="9" s="1"/>
  <c r="AG80" i="9" s="1"/>
  <c r="D14" i="4"/>
  <c r="J4" i="5" s="1"/>
  <c r="J3" i="5"/>
  <c r="E12" i="4"/>
  <c r="B13" i="4"/>
  <c r="E13" i="4" s="1"/>
  <c r="B12" i="4"/>
  <c r="B11" i="4"/>
  <c r="E11" i="4" s="1"/>
  <c r="B10" i="4"/>
  <c r="E10" i="4" s="1"/>
  <c r="B9" i="4"/>
  <c r="E9" i="4" s="1"/>
  <c r="B8" i="4"/>
  <c r="E8" i="4" s="1"/>
  <c r="B7" i="4"/>
  <c r="E7" i="4" s="1"/>
  <c r="B5" i="4"/>
  <c r="E5" i="4" s="1"/>
  <c r="B6" i="4"/>
  <c r="E6" i="4" s="1"/>
  <c r="B4" i="4"/>
  <c r="D2" i="4" l="1"/>
  <c r="T82" i="9"/>
  <c r="AE82" i="9" s="1"/>
  <c r="AG82" i="9" s="1"/>
  <c r="J2" i="5"/>
  <c r="I2" i="5"/>
  <c r="E4" i="4"/>
  <c r="E2" i="4" s="1"/>
  <c r="B2" i="4"/>
  <c r="T86" i="9" l="1"/>
  <c r="AE86" i="9" s="1"/>
  <c r="AG86" i="9" s="1"/>
  <c r="T84" i="9"/>
  <c r="AE84" i="9" s="1"/>
  <c r="AG84" i="9" s="1"/>
  <c r="C2" i="5"/>
  <c r="E2" i="5" s="1"/>
  <c r="AG60" i="9" l="1"/>
</calcChain>
</file>

<file path=xl/sharedStrings.xml><?xml version="1.0" encoding="utf-8"?>
<sst xmlns="http://schemas.openxmlformats.org/spreadsheetml/2006/main" count="1297" uniqueCount="263">
  <si>
    <t>#</t>
  </si>
  <si>
    <t>الصنف</t>
  </si>
  <si>
    <t>العدد المطلوب</t>
  </si>
  <si>
    <t>اللون</t>
  </si>
  <si>
    <t>العدد فى الشيت</t>
  </si>
  <si>
    <t>التكرار</t>
  </si>
  <si>
    <t>إجمالي التكلفة</t>
  </si>
  <si>
    <t>التكرار الفعلي</t>
  </si>
  <si>
    <t>المتبقى من التكرار</t>
  </si>
  <si>
    <t>عدد الشيتات المطلوبة</t>
  </si>
  <si>
    <t>زينة التورتة</t>
  </si>
  <si>
    <t>الإجمالي</t>
  </si>
  <si>
    <t>سعر الدقيقة</t>
  </si>
  <si>
    <t>إجمالي سعر بيع الليزر</t>
  </si>
  <si>
    <t>تكلفة اللوح</t>
  </si>
  <si>
    <t>إجمالي أسعار اللوح</t>
  </si>
  <si>
    <t>تكلفة تركيب القطعة</t>
  </si>
  <si>
    <t>إجمالي تكلفة التركيب</t>
  </si>
  <si>
    <t>تكلفة تكييس القطعة</t>
  </si>
  <si>
    <t>تكلفة إضافية للقطعة</t>
  </si>
  <si>
    <t>تكلفة القطعة</t>
  </si>
  <si>
    <t>الطرطور</t>
  </si>
  <si>
    <t>التورتة</t>
  </si>
  <si>
    <t>M001001_O</t>
  </si>
  <si>
    <t>العدد</t>
  </si>
  <si>
    <t xml:space="preserve"> اللون</t>
  </si>
  <si>
    <t>النوع</t>
  </si>
  <si>
    <t>فوم جليتر</t>
  </si>
  <si>
    <t>فوم عادي</t>
  </si>
  <si>
    <t>فرخ بوري</t>
  </si>
  <si>
    <t>لوح بوري</t>
  </si>
  <si>
    <t>فوم جليتر لاصق</t>
  </si>
  <si>
    <t>فوم عادي لاصق</t>
  </si>
  <si>
    <t>التاريخ</t>
  </si>
  <si>
    <t>20200908</t>
  </si>
  <si>
    <t>التاجر</t>
  </si>
  <si>
    <t>أشرف علي الفايد</t>
  </si>
  <si>
    <t>001</t>
  </si>
  <si>
    <t>ازرق فاتح</t>
  </si>
  <si>
    <t>ارزق غامق</t>
  </si>
  <si>
    <t>بينك</t>
  </si>
  <si>
    <t>اخضر غامق</t>
  </si>
  <si>
    <t>اخضر تفاحي</t>
  </si>
  <si>
    <t>موف فاتح</t>
  </si>
  <si>
    <t>موف غامق</t>
  </si>
  <si>
    <t>بنفسجي فاتح</t>
  </si>
  <si>
    <t>بنفسجي غامق</t>
  </si>
  <si>
    <t>أحمر دم الغزال</t>
  </si>
  <si>
    <t>أحمر بطيخي</t>
  </si>
  <si>
    <t>أخضر تركواز</t>
  </si>
  <si>
    <t>ابيض</t>
  </si>
  <si>
    <t>اسود</t>
  </si>
  <si>
    <t>أصفر</t>
  </si>
  <si>
    <t>نوع المعامله</t>
  </si>
  <si>
    <t>إدخال</t>
  </si>
  <si>
    <t>إخراج</t>
  </si>
  <si>
    <t>هادر</t>
  </si>
  <si>
    <t>نوع المعاملة</t>
  </si>
  <si>
    <t>سعر الباكيدج</t>
  </si>
  <si>
    <t>إجمالي السعر</t>
  </si>
  <si>
    <t>سعر الشيت</t>
  </si>
  <si>
    <t>002</t>
  </si>
  <si>
    <t>محمد طباعة المريوطية</t>
  </si>
  <si>
    <t>المبلغ</t>
  </si>
  <si>
    <t>التكرار عدد صحيح</t>
  </si>
  <si>
    <t>المحسوب من التكرار الصحيح</t>
  </si>
  <si>
    <t>المتبقي من الشيتات</t>
  </si>
  <si>
    <t>الحروف</t>
  </si>
  <si>
    <t>إجمالي تكلفة التكييس</t>
  </si>
  <si>
    <t>إجمالي تكلفة الإضافية</t>
  </si>
  <si>
    <t>وقت الشيت</t>
  </si>
  <si>
    <t>إجمالي وقت الشيت</t>
  </si>
  <si>
    <t>إستعمال</t>
  </si>
  <si>
    <t>20200909</t>
  </si>
  <si>
    <t>الصافي</t>
  </si>
  <si>
    <t>وش ميني</t>
  </si>
  <si>
    <t>M001001_S</t>
  </si>
  <si>
    <t>البوري</t>
  </si>
  <si>
    <t>A</t>
  </si>
  <si>
    <t>M001002_C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</si>
  <si>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</si>
  <si>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</si>
  <si>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</si>
  <si>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</si>
  <si>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</si>
  <si>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</si>
  <si>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</si>
  <si>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</si>
  <si>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</si>
  <si>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</si>
  <si>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</si>
  <si>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</si>
  <si>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</si>
  <si>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</si>
  <si>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</si>
  <si>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</si>
  <si>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</si>
  <si>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</si>
  <si>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</si>
  <si>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</si>
  <si>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</si>
  <si>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</si>
  <si>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</si>
  <si>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</si>
  <si>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</si>
  <si>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M001002_B</t>
  </si>
  <si>
    <t>M001002_A</t>
  </si>
  <si>
    <t>M001005_AD</t>
  </si>
  <si>
    <t>الكود</t>
  </si>
  <si>
    <t>M001009_A</t>
  </si>
  <si>
    <t>ذهبي</t>
  </si>
  <si>
    <t>إسم الصنف</t>
  </si>
  <si>
    <t>رقم 0</t>
  </si>
  <si>
    <t>مواصفات الصنف</t>
  </si>
  <si>
    <t xml:space="preserve"> ارتفاغ 6 سم</t>
  </si>
  <si>
    <t>رقم 1</t>
  </si>
  <si>
    <t>رقم 2</t>
  </si>
  <si>
    <t>رقم 3</t>
  </si>
  <si>
    <t>رقم 4</t>
  </si>
  <si>
    <t>رقم 5</t>
  </si>
  <si>
    <t>رقم 6</t>
  </si>
  <si>
    <t>رقم 7</t>
  </si>
  <si>
    <t>رقم 8</t>
  </si>
  <si>
    <t>رقم 9</t>
  </si>
  <si>
    <t xml:space="preserve"> ارتفاغ 10 سم</t>
  </si>
  <si>
    <t>نوع العملية</t>
  </si>
  <si>
    <t>M001009_B</t>
  </si>
  <si>
    <t>M001009_C</t>
  </si>
  <si>
    <t xml:space="preserve"> ارتفاغ 15 سم</t>
  </si>
  <si>
    <t>حرف A</t>
  </si>
  <si>
    <t>حرف B</t>
  </si>
  <si>
    <t>حرف C</t>
  </si>
  <si>
    <t>حرف D</t>
  </si>
  <si>
    <t>حرف E</t>
  </si>
  <si>
    <t>حرف F</t>
  </si>
  <si>
    <t>حرف G</t>
  </si>
  <si>
    <t>حرف H</t>
  </si>
  <si>
    <t>حرف I</t>
  </si>
  <si>
    <t>حرف J</t>
  </si>
  <si>
    <t>حرف K</t>
  </si>
  <si>
    <t>حرف L</t>
  </si>
  <si>
    <t>حرف M</t>
  </si>
  <si>
    <t>حرف N</t>
  </si>
  <si>
    <t>حرف O</t>
  </si>
  <si>
    <t>حرف P</t>
  </si>
  <si>
    <t>حرف Q</t>
  </si>
  <si>
    <t>حرف R</t>
  </si>
  <si>
    <t>حرف S</t>
  </si>
  <si>
    <t>حرف T</t>
  </si>
  <si>
    <t>حرف U</t>
  </si>
  <si>
    <t>حرف V</t>
  </si>
  <si>
    <t>حرف W</t>
  </si>
  <si>
    <t>حرف X</t>
  </si>
  <si>
    <t>حرف Y</t>
  </si>
  <si>
    <t>حرف Z</t>
  </si>
  <si>
    <t>فضي</t>
  </si>
  <si>
    <t>سعر بيع القطعة</t>
  </si>
  <si>
    <t>سعر بيع الإجمالي</t>
  </si>
  <si>
    <t>M001005_AE</t>
  </si>
  <si>
    <t>Welcome To حنتي</t>
  </si>
  <si>
    <t>45 * 24</t>
  </si>
  <si>
    <t>Weclome فرحي</t>
  </si>
  <si>
    <t>M001005_AC</t>
  </si>
  <si>
    <t>Welcome To خطوبتي</t>
  </si>
  <si>
    <t>45 * 30</t>
  </si>
  <si>
    <t>It's A Boy - baby mickey</t>
  </si>
  <si>
    <t>M001005_AB</t>
  </si>
  <si>
    <t>M001005_AA</t>
  </si>
  <si>
    <t>It's A Girl - baby face</t>
  </si>
  <si>
    <t>45 * 24.5</t>
  </si>
  <si>
    <t>التاريح</t>
  </si>
  <si>
    <t>السعر</t>
  </si>
  <si>
    <t>الكمية</t>
  </si>
  <si>
    <t>عدد الوحدات الداخلية</t>
  </si>
  <si>
    <t>تكلفة الوحده</t>
  </si>
  <si>
    <t>بيان السعر</t>
  </si>
  <si>
    <t>سعر الكيلو</t>
  </si>
  <si>
    <t>أكياس بشريط مقاس 13*15</t>
  </si>
  <si>
    <t>كود الصنف</t>
  </si>
  <si>
    <t>بيان التكلفة</t>
  </si>
  <si>
    <t>سعر الكيس</t>
  </si>
  <si>
    <t>أكياس بشريط مقاس 15*20</t>
  </si>
  <si>
    <t>أكياس بشريط مقاس 6*10</t>
  </si>
  <si>
    <t>20200919</t>
  </si>
  <si>
    <t>أكياس بشريط مقاس 35*45</t>
  </si>
  <si>
    <t>سعر البكرة</t>
  </si>
  <si>
    <t>سعر المتر</t>
  </si>
  <si>
    <t>شرايط ستان</t>
  </si>
  <si>
    <t>M001003_F</t>
  </si>
  <si>
    <t>توكة أخت العروسة</t>
  </si>
  <si>
    <t>M001003_G</t>
  </si>
  <si>
    <t>توكة أخت العريس</t>
  </si>
  <si>
    <t>M001003_H</t>
  </si>
  <si>
    <t>توكة Bride</t>
  </si>
  <si>
    <t>M001003_I</t>
  </si>
  <si>
    <t>توكة أنا العروسة</t>
  </si>
  <si>
    <t>M001003_J</t>
  </si>
  <si>
    <t>توكة Princess</t>
  </si>
  <si>
    <t>M001003_K</t>
  </si>
  <si>
    <t>توكة وش Mini</t>
  </si>
  <si>
    <t>M001003_L</t>
  </si>
  <si>
    <t>توكة وش كيتي</t>
  </si>
  <si>
    <t>M001003_M</t>
  </si>
  <si>
    <t>توكة وش تويتي</t>
  </si>
  <si>
    <t>20200924</t>
  </si>
  <si>
    <t>سعر التكلفة</t>
  </si>
  <si>
    <t>سعر بيع جملة الجملة</t>
  </si>
  <si>
    <t>سعر بيع الجملة</t>
  </si>
  <si>
    <t>بيان سعر البيع</t>
  </si>
  <si>
    <t>كل اربع حروف فى كيس</t>
  </si>
  <si>
    <t>حروف من A_Z ارتفاع 6 سم</t>
  </si>
  <si>
    <t xml:space="preserve">أرقام من 0-9 أرتفاع 6 سم </t>
  </si>
  <si>
    <t>بيان سعر التكلفة</t>
  </si>
  <si>
    <t>سعر بيع العميل</t>
  </si>
  <si>
    <t>بيان سعرالبيع</t>
  </si>
  <si>
    <t>تكلفة كل اربع حروف مع كيس واحد</t>
  </si>
  <si>
    <t>سعر بيع كل اربع حروف فى كيس واحد</t>
  </si>
  <si>
    <t>الربح</t>
  </si>
  <si>
    <t>حروف من A_Z ارتفاع 10 سم</t>
  </si>
  <si>
    <t>أرقام من A_Z ارتفاع 10 سم</t>
  </si>
  <si>
    <t>حروف من A_Z ارتفاع 15 سم</t>
  </si>
  <si>
    <t>تكلفة الحرف الواحد</t>
  </si>
  <si>
    <t>20200926</t>
  </si>
  <si>
    <t>فرع ميني Happy Birthday</t>
  </si>
  <si>
    <t>تكلفة الفرخ 7 جنية / 2.5 فرع + 1 جنية ليزر + 0.35 شرايط</t>
  </si>
  <si>
    <t>فرع طراطير Happy Birthday</t>
  </si>
  <si>
    <t>M001001_L</t>
  </si>
  <si>
    <t>فرع بللالين Happy Birthday</t>
  </si>
  <si>
    <t>لزق دبل فيس ورق رفيع</t>
  </si>
  <si>
    <t>سعر الفوم بالفرخ</t>
  </si>
  <si>
    <t>سعر الفرخ</t>
  </si>
  <si>
    <t>فوم من عند اشرف الفايد الفجالة</t>
  </si>
  <si>
    <t>فوم من عند الراجل اللي امام قاصد كريم</t>
  </si>
  <si>
    <t>فوم من عند اندرو العتبة</t>
  </si>
  <si>
    <t>أمير مصري من العتبة</t>
  </si>
  <si>
    <t>بوري طري 4 متر</t>
  </si>
  <si>
    <t>صعر المتر</t>
  </si>
  <si>
    <t>سعر CM</t>
  </si>
  <si>
    <t>بوري ناشف بالفرخ</t>
  </si>
  <si>
    <t>صوابع شمع</t>
  </si>
  <si>
    <t>سعر الصوباع</t>
  </si>
  <si>
    <t>الشجرة</t>
  </si>
  <si>
    <t>بابا نويل</t>
  </si>
  <si>
    <t>ليزر</t>
  </si>
  <si>
    <t>فوم</t>
  </si>
  <si>
    <t>فوم فقط</t>
  </si>
  <si>
    <t>فوم + ليزر</t>
  </si>
  <si>
    <t>فوم + ليزر + إضافات</t>
  </si>
  <si>
    <t>فيونكة ميني</t>
  </si>
  <si>
    <t>ضهر ميني</t>
  </si>
  <si>
    <t>البالونه</t>
  </si>
  <si>
    <t>M001001_A</t>
  </si>
  <si>
    <t>البدلة</t>
  </si>
  <si>
    <t>الفستان</t>
  </si>
  <si>
    <t>M001003_A</t>
  </si>
  <si>
    <t>توكة ميني</t>
  </si>
  <si>
    <t>Happy Birthday</t>
  </si>
  <si>
    <t>M001001_Z</t>
  </si>
  <si>
    <t>M001001_AB</t>
  </si>
  <si>
    <t>M001001_AJ</t>
  </si>
  <si>
    <t>M001001_AM</t>
  </si>
  <si>
    <t>ضهر الشجرة</t>
  </si>
  <si>
    <t>M001001_V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</si>
</sst>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2" fillId="4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2" fontId="4" fillId="8" borderId="4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49" fontId="3" fillId="3" borderId="5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2" fontId="3" fillId="15" borderId="3" xfId="0" applyNumberFormat="1" applyFont="1" applyFill="1" applyBorder="1" applyAlignment="1">
      <alignment horizontal="center" vertical="center" wrapText="1"/>
    </xf>
    <xf numFmtId="2" fontId="6" fillId="15" borderId="1" xfId="0" applyNumberFormat="1" applyFont="1" applyFill="1" applyBorder="1" applyAlignment="1">
      <alignment horizontal="center" vertical="center" wrapText="1"/>
    </xf>
    <xf numFmtId="2" fontId="6" fillId="15" borderId="1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 wrapText="1"/>
    </xf>
    <xf numFmtId="2" fontId="7" fillId="11" borderId="4" xfId="0" applyNumberFormat="1" applyFont="1" applyFill="1" applyBorder="1" applyAlignment="1">
      <alignment horizontal="center" vertical="center"/>
    </xf>
    <xf numFmtId="2" fontId="5" fillId="13" borderId="3" xfId="0" applyNumberFormat="1" applyFont="1" applyFill="1" applyBorder="1" applyAlignment="1">
      <alignment horizontal="center" vertical="center" wrapText="1"/>
    </xf>
    <xf numFmtId="2" fontId="5" fillId="9" borderId="3" xfId="0" applyNumberFormat="1" applyFont="1" applyFill="1" applyBorder="1" applyAlignment="1">
      <alignment horizontal="center" vertical="center" wrapText="1"/>
    </xf>
    <xf numFmtId="2" fontId="7" fillId="9" borderId="4" xfId="0" applyNumberFormat="1" applyFont="1" applyFill="1" applyBorder="1" applyAlignment="1">
      <alignment horizontal="center" vertical="center"/>
    </xf>
    <xf numFmtId="2" fontId="8" fillId="13" borderId="1" xfId="0" applyNumberFormat="1" applyFont="1" applyFill="1" applyBorder="1" applyAlignment="1">
      <alignment horizontal="center" vertical="center" wrapText="1"/>
    </xf>
    <xf numFmtId="2" fontId="2" fillId="14" borderId="3" xfId="0" applyNumberFormat="1" applyFont="1" applyFill="1" applyBorder="1" applyAlignment="1">
      <alignment horizontal="center" vertical="center" wrapText="1"/>
    </xf>
    <xf numFmtId="2" fontId="1" fillId="14" borderId="1" xfId="0" applyNumberFormat="1" applyFont="1" applyFill="1" applyBorder="1" applyAlignment="1">
      <alignment horizontal="center" vertical="center" wrapText="1"/>
    </xf>
    <xf numFmtId="49" fontId="2" fillId="17" borderId="0" xfId="0" applyNumberFormat="1" applyFont="1" applyFill="1" applyBorder="1" applyAlignment="1">
      <alignment horizontal="center" vertical="center" wrapText="1"/>
    </xf>
    <xf numFmtId="0" fontId="2" fillId="17" borderId="0" xfId="0" applyFont="1" applyFill="1" applyBorder="1" applyAlignment="1">
      <alignment horizontal="center" vertical="center" wrapText="1"/>
    </xf>
    <xf numFmtId="2" fontId="2" fillId="17" borderId="0" xfId="0" applyNumberFormat="1" applyFont="1" applyFill="1" applyBorder="1" applyAlignment="1">
      <alignment horizontal="center" vertical="center" wrapText="1"/>
    </xf>
    <xf numFmtId="0" fontId="2" fillId="17" borderId="0" xfId="0" applyNumberFormat="1" applyFont="1" applyFill="1" applyBorder="1" applyAlignment="1">
      <alignment horizontal="center" vertical="center" wrapText="1"/>
    </xf>
    <xf numFmtId="2" fontId="2" fillId="17" borderId="1" xfId="0" applyNumberFormat="1" applyFont="1" applyFill="1" applyBorder="1" applyAlignment="1">
      <alignment horizontal="center" vertical="center" wrapText="1"/>
    </xf>
    <xf numFmtId="2" fontId="3" fillId="17" borderId="1" xfId="0" applyNumberFormat="1" applyFont="1" applyFill="1" applyBorder="1" applyAlignment="1">
      <alignment horizontal="center" vertical="center" wrapText="1"/>
    </xf>
    <xf numFmtId="2" fontId="5" fillId="17" borderId="1" xfId="0" applyNumberFormat="1" applyFont="1" applyFill="1" applyBorder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3" fillId="12" borderId="3" xfId="0" applyNumberFormat="1" applyFont="1" applyFill="1" applyBorder="1" applyAlignment="1">
      <alignment horizontal="center" vertical="center" wrapText="1"/>
    </xf>
    <xf numFmtId="0" fontId="3" fillId="17" borderId="0" xfId="0" applyNumberFormat="1" applyFont="1" applyFill="1" applyBorder="1" applyAlignment="1">
      <alignment horizontal="center" vertical="center" wrapText="1"/>
    </xf>
    <xf numFmtId="0" fontId="3" fillId="12" borderId="1" xfId="0" applyNumberFormat="1" applyFont="1" applyFill="1" applyBorder="1" applyAlignment="1">
      <alignment horizontal="center" vertical="center" wrapText="1"/>
    </xf>
    <xf numFmtId="0" fontId="6" fillId="1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2" fontId="4" fillId="8" borderId="0" xfId="0" applyNumberFormat="1" applyFont="1" applyFill="1" applyAlignment="1">
      <alignment horizontal="center" vertical="center"/>
    </xf>
    <xf numFmtId="2" fontId="4" fillId="8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2" fontId="9" fillId="13" borderId="6" xfId="0" applyNumberFormat="1" applyFont="1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2" fontId="9" fillId="17" borderId="7" xfId="0" applyNumberFormat="1" applyFont="1" applyFill="1" applyBorder="1" applyAlignment="1">
      <alignment horizontal="center" vertical="center"/>
    </xf>
    <xf numFmtId="2" fontId="9" fillId="13" borderId="7" xfId="0" applyNumberFormat="1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2" fontId="2" fillId="7" borderId="9" xfId="0" applyNumberFormat="1" applyFont="1" applyFill="1" applyBorder="1" applyAlignment="1">
      <alignment horizontal="center" vertical="center" wrapText="1"/>
    </xf>
    <xf numFmtId="2" fontId="2" fillId="6" borderId="8" xfId="0" applyNumberFormat="1" applyFont="1" applyFill="1" applyBorder="1" applyAlignment="1">
      <alignment horizontal="center" vertical="center" wrapText="1"/>
    </xf>
    <xf numFmtId="0" fontId="2" fillId="6" borderId="8" xfId="0" applyNumberFormat="1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2" fontId="8" fillId="13" borderId="1" xfId="0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17" borderId="4" xfId="0" applyNumberFormat="1" applyFont="1" applyFill="1" applyBorder="1" applyAlignment="1">
      <alignment horizontal="center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1" fillId="19" borderId="4" xfId="0" applyFont="1" applyFill="1" applyBorder="1" applyAlignment="1">
      <alignment horizontal="center" vertical="center" wrapText="1"/>
    </xf>
    <xf numFmtId="0" fontId="1" fillId="20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22" borderId="4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10" fillId="23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4" fillId="25" borderId="4" xfId="0" applyFont="1" applyFill="1" applyBorder="1" applyAlignment="1">
      <alignment horizontal="center" vertical="center"/>
    </xf>
    <xf numFmtId="2" fontId="4" fillId="25" borderId="4" xfId="0" applyNumberFormat="1" applyFont="1" applyFill="1" applyBorder="1" applyAlignment="1">
      <alignment horizontal="center" vertical="center"/>
    </xf>
    <xf numFmtId="0" fontId="4" fillId="2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 wrapText="1"/>
    </xf>
    <xf numFmtId="2" fontId="5" fillId="7" borderId="4" xfId="0" applyNumberFormat="1" applyFont="1" applyFill="1" applyBorder="1" applyAlignment="1">
      <alignment horizontal="center" vertical="center" wrapText="1"/>
    </xf>
    <xf numFmtId="0" fontId="5" fillId="7" borderId="4" xfId="0" applyNumberFormat="1" applyFont="1" applyFill="1" applyBorder="1" applyAlignment="1">
      <alignment horizontal="center" vertical="center" wrapText="1"/>
    </xf>
    <xf numFmtId="2" fontId="2" fillId="24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15" borderId="4" xfId="0" applyNumberFormat="1" applyFont="1" applyFill="1" applyBorder="1" applyAlignment="1">
      <alignment horizontal="center" vertical="center" wrapText="1"/>
    </xf>
    <xf numFmtId="2" fontId="8" fillId="3" borderId="4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vertical="center" wrapText="1"/>
    </xf>
    <xf numFmtId="2" fontId="1" fillId="3" borderId="4" xfId="0" applyNumberFormat="1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2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2" fontId="8" fillId="7" borderId="4" xfId="0" applyNumberFormat="1" applyFont="1" applyFill="1" applyBorder="1" applyAlignment="1">
      <alignment horizontal="center" vertical="center" wrapText="1"/>
    </xf>
    <xf numFmtId="0" fontId="8" fillId="7" borderId="4" xfId="0" applyNumberFormat="1" applyFont="1" applyFill="1" applyBorder="1" applyAlignment="1">
      <alignment horizontal="center" vertical="center" wrapText="1"/>
    </xf>
    <xf numFmtId="2" fontId="1" fillId="24" borderId="4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2" fontId="1" fillId="5" borderId="4" xfId="0" applyNumberFormat="1" applyFont="1" applyFill="1" applyBorder="1" applyAlignment="1">
      <alignment horizontal="center" vertical="center" wrapText="1"/>
    </xf>
    <xf numFmtId="2" fontId="8" fillId="7" borderId="4" xfId="0" applyNumberFormat="1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2" fontId="1" fillId="24" borderId="4" xfId="0" applyNumberFormat="1" applyFont="1" applyFill="1" applyBorder="1" applyAlignment="1">
      <alignment horizontal="center" vertical="center"/>
    </xf>
    <xf numFmtId="2" fontId="11" fillId="25" borderId="4" xfId="0" applyNumberFormat="1" applyFont="1" applyFill="1" applyBorder="1" applyAlignment="1">
      <alignment horizontal="center" vertical="center"/>
    </xf>
    <xf numFmtId="2" fontId="5" fillId="27" borderId="4" xfId="0" applyNumberFormat="1" applyFont="1" applyFill="1" applyBorder="1" applyAlignment="1">
      <alignment horizontal="center" vertical="center" wrapText="1"/>
    </xf>
    <xf numFmtId="2" fontId="2" fillId="28" borderId="4" xfId="0" applyNumberFormat="1" applyFont="1" applyFill="1" applyBorder="1" applyAlignment="1">
      <alignment horizontal="center" vertical="center" wrapText="1"/>
    </xf>
    <xf numFmtId="2" fontId="2" fillId="28" borderId="4" xfId="0" applyNumberFormat="1" applyFont="1" applyFill="1" applyBorder="1" applyAlignment="1">
      <alignment horizontal="center" vertical="center"/>
    </xf>
    <xf numFmtId="2" fontId="5" fillId="27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vertical="center" wrapText="1"/>
    </xf>
    <xf numFmtId="2" fontId="4" fillId="3" borderId="10" xfId="0" applyNumberFormat="1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 wrapText="1"/>
    </xf>
    <xf numFmtId="2" fontId="1" fillId="5" borderId="10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6" fillId="25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11" fillId="26" borderId="4" xfId="0" applyNumberFormat="1" applyFont="1" applyFill="1" applyBorder="1" applyAlignment="1">
      <alignment horizontal="center" vertical="center"/>
    </xf>
    <xf numFmtId="2" fontId="11" fillId="26" borderId="4" xfId="0" applyNumberFormat="1" applyFont="1" applyFill="1" applyBorder="1" applyAlignment="1">
      <alignment horizontal="center" vertical="center" wrapText="1"/>
    </xf>
    <xf numFmtId="2" fontId="11" fillId="29" borderId="4" xfId="0" applyNumberFormat="1" applyFont="1" applyFill="1" applyBorder="1" applyAlignment="1">
      <alignment horizontal="center" vertical="center" wrapText="1"/>
    </xf>
    <xf numFmtId="2" fontId="11" fillId="29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2" fontId="11" fillId="30" borderId="4" xfId="0" applyNumberFormat="1" applyFont="1" applyFill="1" applyBorder="1" applyAlignment="1">
      <alignment horizontal="center" vertical="center" wrapText="1"/>
    </xf>
    <xf numFmtId="2" fontId="11" fillId="30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2" fontId="12" fillId="7" borderId="4" xfId="0" applyNumberFormat="1" applyFont="1" applyFill="1" applyBorder="1" applyAlignment="1">
      <alignment horizontal="center" vertical="center" wrapText="1"/>
    </xf>
    <xf numFmtId="2" fontId="12" fillId="3" borderId="4" xfId="0" applyNumberFormat="1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 wrapText="1"/>
    </xf>
    <xf numFmtId="2" fontId="12" fillId="7" borderId="4" xfId="0" applyNumberFormat="1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2" fontId="7" fillId="7" borderId="4" xfId="0" applyNumberFormat="1" applyFont="1" applyFill="1" applyBorder="1" applyAlignment="1">
      <alignment horizontal="center" vertical="center" wrapText="1"/>
    </xf>
    <xf numFmtId="0" fontId="4" fillId="25" borderId="4" xfId="0" applyFont="1" applyFill="1" applyBorder="1" applyAlignment="1">
      <alignment horizontal="center" vertical="center"/>
    </xf>
    <xf numFmtId="0" fontId="4" fillId="25" borderId="4" xfId="0" applyFont="1" applyFill="1" applyBorder="1" applyAlignment="1">
      <alignment horizontal="center" vertical="center"/>
    </xf>
    <xf numFmtId="2" fontId="12" fillId="7" borderId="4" xfId="0" applyNumberFormat="1" applyFont="1" applyFill="1" applyBorder="1" applyAlignment="1">
      <alignment horizontal="center" vertical="center"/>
    </xf>
    <xf numFmtId="0" fontId="4" fillId="25" borderId="4" xfId="0" applyFont="1" applyFill="1" applyBorder="1" applyAlignment="1">
      <alignment horizontal="center" vertical="center"/>
    </xf>
    <xf numFmtId="2" fontId="7" fillId="22" borderId="4" xfId="0" applyNumberFormat="1" applyFont="1" applyFill="1" applyBorder="1" applyAlignment="1">
      <alignment horizontal="center" vertical="center"/>
    </xf>
    <xf numFmtId="2" fontId="5" fillId="22" borderId="4" xfId="0" applyNumberFormat="1" applyFont="1" applyFill="1" applyBorder="1" applyAlignment="1">
      <alignment horizontal="center" vertical="center" wrapText="1"/>
    </xf>
    <xf numFmtId="2" fontId="12" fillId="22" borderId="4" xfId="0" applyNumberFormat="1" applyFont="1" applyFill="1" applyBorder="1" applyAlignment="1">
      <alignment horizontal="center" vertical="center"/>
    </xf>
    <xf numFmtId="2" fontId="12" fillId="22" borderId="4" xfId="0" applyNumberFormat="1" applyFont="1" applyFill="1" applyBorder="1" applyAlignment="1">
      <alignment horizontal="center" vertical="center" wrapText="1"/>
    </xf>
    <xf numFmtId="0" fontId="8" fillId="22" borderId="4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 wrapText="1"/>
    </xf>
    <xf numFmtId="0" fontId="12" fillId="22" borderId="4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center" vertical="center" wrapText="1"/>
    </xf>
    <xf numFmtId="2" fontId="3" fillId="30" borderId="4" xfId="0" applyNumberFormat="1" applyFont="1" applyFill="1" applyBorder="1" applyAlignment="1">
      <alignment horizontal="center" vertical="center" wrapText="1"/>
    </xf>
    <xf numFmtId="2" fontId="3" fillId="26" borderId="4" xfId="0" applyNumberFormat="1" applyFont="1" applyFill="1" applyBorder="1" applyAlignment="1">
      <alignment horizontal="center" vertical="center" wrapText="1"/>
    </xf>
    <xf numFmtId="2" fontId="3" fillId="29" borderId="4" xfId="0" applyNumberFormat="1" applyFont="1" applyFill="1" applyBorder="1" applyAlignment="1">
      <alignment horizontal="center" vertical="center" wrapText="1"/>
    </xf>
    <xf numFmtId="49" fontId="9" fillId="13" borderId="6" xfId="0" applyNumberFormat="1" applyFont="1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0" fontId="4" fillId="25" borderId="4" xfId="0" applyFont="1" applyFill="1" applyBorder="1" applyAlignment="1">
      <alignment horizontal="center" vertical="center"/>
    </xf>
    <xf numFmtId="0" fontId="11" fillId="26" borderId="10" xfId="0" applyFont="1" applyFill="1" applyBorder="1" applyAlignment="1">
      <alignment horizontal="center" vertical="center"/>
    </xf>
    <xf numFmtId="0" fontId="11" fillId="26" borderId="11" xfId="0" applyFont="1" applyFill="1" applyBorder="1" applyAlignment="1">
      <alignment horizontal="center" vertical="center"/>
    </xf>
    <xf numFmtId="0" fontId="11" fillId="29" borderId="10" xfId="0" applyFont="1" applyFill="1" applyBorder="1" applyAlignment="1">
      <alignment horizontal="center" vertical="center" wrapText="1"/>
    </xf>
    <xf numFmtId="0" fontId="11" fillId="29" borderId="11" xfId="0" applyFont="1" applyFill="1" applyBorder="1" applyAlignment="1">
      <alignment horizontal="center" vertical="center" wrapText="1"/>
    </xf>
    <xf numFmtId="0" fontId="11" fillId="30" borderId="10" xfId="0" applyFont="1" applyFill="1" applyBorder="1" applyAlignment="1">
      <alignment horizontal="center" vertical="center"/>
    </xf>
    <xf numFmtId="0" fontId="11" fillId="30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12" fillId="7" borderId="4" xfId="0" applyNumberFormat="1" applyFont="1" applyFill="1" applyBorder="1" applyAlignment="1">
      <alignment horizontal="center" vertical="center"/>
    </xf>
    <xf numFmtId="0" fontId="13" fillId="24" borderId="4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191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rightToLeft="1" workbookViewId="0">
      <selection activeCell="J3" sqref="J3"/>
    </sheetView>
  </sheetViews>
  <sheetFormatPr defaultRowHeight="15" x14ac:dyDescent="0.25"/>
  <cols>
    <col min="1" max="1" width="9.140625" style="59"/>
    <col min="2" max="2" width="12.140625" style="59" bestFit="1" customWidth="1"/>
    <col min="3" max="5" width="12.140625" style="59" customWidth="1"/>
    <col min="6" max="6" width="9.140625" style="59"/>
    <col min="7" max="7" width="8.7109375" style="60" customWidth="1"/>
    <col min="8" max="8" width="19.7109375" style="59" customWidth="1"/>
    <col min="9" max="9" width="9.140625" style="61"/>
    <col min="10" max="10" width="9.140625" style="87"/>
    <col min="11" max="11" width="9.140625" style="59"/>
    <col min="12" max="12" width="14.28515625" style="59" customWidth="1"/>
    <col min="13" max="13" width="13.140625" style="59" customWidth="1"/>
    <col min="14" max="15" width="9.140625" style="59"/>
    <col min="16" max="16" width="12" style="59" customWidth="1"/>
    <col min="17" max="16384" width="9.140625" style="59"/>
  </cols>
  <sheetData>
    <row r="1" spans="1:16" x14ac:dyDescent="0.25">
      <c r="A1" s="90"/>
      <c r="B1" s="91" t="s">
        <v>26</v>
      </c>
      <c r="C1" s="91" t="s">
        <v>54</v>
      </c>
      <c r="D1" s="91" t="s">
        <v>72</v>
      </c>
      <c r="E1" s="91" t="s">
        <v>74</v>
      </c>
      <c r="G1" s="214" t="s">
        <v>35</v>
      </c>
      <c r="H1" s="214"/>
      <c r="I1" s="88" t="s">
        <v>24</v>
      </c>
      <c r="J1" s="89" t="s">
        <v>63</v>
      </c>
      <c r="L1" s="100" t="s">
        <v>3</v>
      </c>
      <c r="M1" s="100" t="s">
        <v>26</v>
      </c>
      <c r="N1" s="100" t="s">
        <v>24</v>
      </c>
      <c r="P1" s="65" t="s">
        <v>53</v>
      </c>
    </row>
    <row r="2" spans="1:16" x14ac:dyDescent="0.25">
      <c r="A2" s="216"/>
      <c r="B2" s="216"/>
      <c r="C2" s="92">
        <f>SUM(C3:C8)</f>
        <v>250</v>
      </c>
      <c r="D2" s="92">
        <f>SUM(D3:D8)</f>
        <v>-31</v>
      </c>
      <c r="E2" s="92">
        <f>C2+D2</f>
        <v>219</v>
      </c>
      <c r="G2" s="215"/>
      <c r="H2" s="215"/>
      <c r="I2" s="93">
        <f>SUM(I3:I1000)</f>
        <v>250</v>
      </c>
      <c r="J2" s="93">
        <f>SUM(J3:J1000)</f>
        <v>1652</v>
      </c>
      <c r="L2" s="217"/>
      <c r="M2" s="217"/>
      <c r="N2" s="101">
        <f>SUM(N4:N30)</f>
        <v>179</v>
      </c>
    </row>
    <row r="3" spans="1:16" x14ac:dyDescent="0.25">
      <c r="A3" s="104">
        <v>1</v>
      </c>
      <c r="B3" s="104" t="s">
        <v>27</v>
      </c>
      <c r="C3" s="61">
        <f>SUMIFS('رصيد الفوم'!$B$4:$B$1000000,'رصيد الفوم'!$G$4:$G$1000000,B3,'رصيد الفوم'!$H$4:$H$1000000,$P$3)</f>
        <v>230</v>
      </c>
      <c r="D3" s="61">
        <f>SUMIFS('رصيد الفوم'!$B$4:$B$1000000,'رصيد الفوم'!$G$4:$G$1000000,B3,'رصيد الفوم'!H4:H1000000,$P$6)</f>
        <v>-51</v>
      </c>
      <c r="E3" s="61">
        <f>C3+D3</f>
        <v>179</v>
      </c>
      <c r="G3" s="102" t="s">
        <v>37</v>
      </c>
      <c r="H3" s="103" t="s">
        <v>36</v>
      </c>
      <c r="I3" s="61">
        <f>SUMIFS('رصيد الفوم'!B4:B1000000,'رصيد الفوم'!G4:G1000000,B3,'رصيد الفوم'!H4:H1000000,P3)</f>
        <v>230</v>
      </c>
      <c r="J3" s="87">
        <f>SUMIF('رصيد الفوم'!$J$4:$J$1000001, H3, 'رصيد الفوم'!$D$4:$D$1000001)</f>
        <v>1552</v>
      </c>
      <c r="L3" s="99" t="s">
        <v>38</v>
      </c>
      <c r="M3" s="59" t="str">
        <f t="shared" ref="M3:M20" si="0">$B$3</f>
        <v>فوم جليتر</v>
      </c>
      <c r="N3" s="59">
        <f>SUMIF('رصيد الفوم'!$F$4:$F$1000000,L3,'رصيد الفوم'!$B$4:$B$1000000)</f>
        <v>20</v>
      </c>
      <c r="P3" s="59" t="s">
        <v>54</v>
      </c>
    </row>
    <row r="4" spans="1:16" x14ac:dyDescent="0.25">
      <c r="A4" s="104">
        <v>2</v>
      </c>
      <c r="B4" s="104" t="s">
        <v>31</v>
      </c>
      <c r="C4" s="61">
        <f>SUMIFS('رصيد الفوم'!$B$4:$B$1000000,'رصيد الفوم'!$G$4:$G$1000000,B4,'رصيد الفوم'!$H$4:$H$1000000,$P$3)</f>
        <v>0</v>
      </c>
      <c r="D4" s="61">
        <f>SUMIFS('رصيد الفوم'!$B$4:$B$1000000,'رصيد الفوم'!$G$4:$G$1000000,B4,'رصيد الفوم'!H5:H1000001,$P$6)</f>
        <v>0</v>
      </c>
      <c r="E4" s="61">
        <f t="shared" ref="E4:E8" si="1">C4+D4</f>
        <v>0</v>
      </c>
      <c r="G4" s="102" t="s">
        <v>61</v>
      </c>
      <c r="H4" s="103" t="s">
        <v>62</v>
      </c>
      <c r="I4" s="61">
        <f>SUMIFS('رصيد الفوم'!B5:B1000001,'رصيد الفوم'!G5:G1000001,B7,'رصيد الفوم'!H5:H1000001,P3)</f>
        <v>20</v>
      </c>
      <c r="J4" s="87">
        <f>SUMIF('رصيد الفوم'!$J$4:$J$1000001, H4, 'رصيد الفوم'!$D$4:$D$1000001)</f>
        <v>100</v>
      </c>
      <c r="L4" s="99" t="s">
        <v>39</v>
      </c>
      <c r="M4" s="59" t="str">
        <f t="shared" si="0"/>
        <v>فوم جليتر</v>
      </c>
      <c r="N4" s="59">
        <f>SUMIF('رصيد الفوم'!$F$4:$F$1000000,L4,'رصيد الفوم'!$B$4:$B$1000000)</f>
        <v>0</v>
      </c>
      <c r="P4" s="59" t="s">
        <v>55</v>
      </c>
    </row>
    <row r="5" spans="1:16" x14ac:dyDescent="0.25">
      <c r="A5" s="104">
        <v>3</v>
      </c>
      <c r="B5" s="104" t="s">
        <v>28</v>
      </c>
      <c r="C5" s="61">
        <f>SUMIFS('رصيد الفوم'!$B$4:$B$1000000,'رصيد الفوم'!$G$4:$G$1000000,B5,'رصيد الفوم'!$H$4:$H$1000000,$P$3)</f>
        <v>0</v>
      </c>
      <c r="D5" s="61">
        <f>SUMIFS('رصيد الفوم'!$B$4:$B$1000000,'رصيد الفوم'!$G$4:$G$1000000,B5,'رصيد الفوم'!H6:H1000002,$P$6)</f>
        <v>0</v>
      </c>
      <c r="E5" s="61">
        <f t="shared" si="1"/>
        <v>0</v>
      </c>
      <c r="L5" s="99" t="s">
        <v>40</v>
      </c>
      <c r="M5" s="59" t="str">
        <f t="shared" si="0"/>
        <v>فوم جليتر</v>
      </c>
      <c r="N5" s="59">
        <f>SUMIF('رصيد الفوم'!$F$4:$F$1000000,L5,'رصيد الفوم'!$B$4:$B$1000000)</f>
        <v>48</v>
      </c>
      <c r="P5" s="59" t="s">
        <v>56</v>
      </c>
    </row>
    <row r="6" spans="1:16" x14ac:dyDescent="0.25">
      <c r="A6" s="104">
        <v>4</v>
      </c>
      <c r="B6" s="104" t="s">
        <v>32</v>
      </c>
      <c r="C6" s="61">
        <f>SUMIFS('رصيد الفوم'!$B$4:$B$1000000,'رصيد الفوم'!$G$4:$G$1000000,B6,'رصيد الفوم'!$H$4:$H$1000000,$P$3)</f>
        <v>0</v>
      </c>
      <c r="D6" s="61">
        <f>SUMIFS('رصيد الفوم'!$B$4:$B$1000000,'رصيد الفوم'!$G$4:$G$1000000,B6,'رصيد الفوم'!H7:H1000003,$P$6)</f>
        <v>0</v>
      </c>
      <c r="E6" s="61">
        <f t="shared" si="1"/>
        <v>0</v>
      </c>
      <c r="L6" s="99" t="s">
        <v>47</v>
      </c>
      <c r="M6" s="59" t="str">
        <f t="shared" si="0"/>
        <v>فوم جليتر</v>
      </c>
      <c r="N6" s="59">
        <f>SUMIF('رصيد الفوم'!$F$4:$F$1000000,L6,'رصيد الفوم'!$B$4:$B$1000000)</f>
        <v>2</v>
      </c>
      <c r="P6" s="59" t="s">
        <v>72</v>
      </c>
    </row>
    <row r="7" spans="1:16" x14ac:dyDescent="0.25">
      <c r="A7" s="104">
        <v>5</v>
      </c>
      <c r="B7" s="104" t="s">
        <v>29</v>
      </c>
      <c r="C7" s="61">
        <f>SUMIFS('رصيد الفوم'!$B$4:$B$1000000,'رصيد الفوم'!$G$4:$G$1000000,B7,'رصيد الفوم'!$H$4:$H$1000000,$P$3)</f>
        <v>20</v>
      </c>
      <c r="D7" s="61">
        <f>SUMIFS('رصيد الفوم'!$B$4:$B$1000000,'رصيد الفوم'!$G$4:$G$1000000,B7,'رصيد الفوم'!H8:H1000004,$P$6)</f>
        <v>20</v>
      </c>
      <c r="E7" s="61">
        <f t="shared" si="1"/>
        <v>40</v>
      </c>
      <c r="L7" s="99" t="s">
        <v>48</v>
      </c>
      <c r="M7" s="59" t="str">
        <f t="shared" si="0"/>
        <v>فوم جليتر</v>
      </c>
      <c r="N7" s="59">
        <f>SUMIF('رصيد الفوم'!$F$4:$F$1000000,L7,'رصيد الفوم'!$B$4:$B$1000000)</f>
        <v>22</v>
      </c>
    </row>
    <row r="8" spans="1:16" x14ac:dyDescent="0.25">
      <c r="A8" s="104">
        <v>6</v>
      </c>
      <c r="B8" s="104" t="s">
        <v>30</v>
      </c>
      <c r="C8" s="61">
        <f>SUMIFS('رصيد الفوم'!$B$4:$B$1000000,'رصيد الفوم'!$G$4:$G$1000000,B8,'رصيد الفوم'!$H$4:$H$1000000,$P$3)</f>
        <v>0</v>
      </c>
      <c r="D8" s="61">
        <f>SUMIFS('رصيد الفوم'!$B$4:$B$1000000,'رصيد الفوم'!$G$4:$G$1000000,B8,'رصيد الفوم'!H9:H1000005,$P$6)</f>
        <v>0</v>
      </c>
      <c r="E8" s="61">
        <f t="shared" si="1"/>
        <v>0</v>
      </c>
      <c r="L8" s="99" t="s">
        <v>41</v>
      </c>
      <c r="M8" s="59" t="str">
        <f t="shared" si="0"/>
        <v>فوم جليتر</v>
      </c>
      <c r="N8" s="59">
        <f>SUMIF('رصيد الفوم'!$F$4:$F$1000000,L8,'رصيد الفوم'!$B$4:$B$1000000)</f>
        <v>0</v>
      </c>
    </row>
    <row r="9" spans="1:16" x14ac:dyDescent="0.25">
      <c r="L9" s="99" t="s">
        <v>42</v>
      </c>
      <c r="M9" s="59" t="str">
        <f t="shared" si="0"/>
        <v>فوم جليتر</v>
      </c>
      <c r="N9" s="59">
        <f>SUMIF('رصيد الفوم'!$F$4:$F$1000000,L9,'رصيد الفوم'!$B$4:$B$1000000)</f>
        <v>20</v>
      </c>
    </row>
    <row r="10" spans="1:16" x14ac:dyDescent="0.25">
      <c r="L10" s="99" t="s">
        <v>43</v>
      </c>
      <c r="M10" s="59" t="str">
        <f t="shared" si="0"/>
        <v>فوم جليتر</v>
      </c>
      <c r="N10" s="59">
        <f>SUMIF('رصيد الفوم'!$F$4:$F$1000000,L10,'رصيد الفوم'!$B$4:$B$1000000)</f>
        <v>20</v>
      </c>
    </row>
    <row r="11" spans="1:16" x14ac:dyDescent="0.25">
      <c r="L11" s="99" t="s">
        <v>44</v>
      </c>
      <c r="M11" s="59" t="str">
        <f t="shared" si="0"/>
        <v>فوم جليتر</v>
      </c>
      <c r="N11" s="59">
        <f>SUMIF('رصيد الفوم'!$F$4:$F$1000000,L11,'رصيد الفوم'!$B$4:$B$1000000)</f>
        <v>0</v>
      </c>
    </row>
    <row r="12" spans="1:16" x14ac:dyDescent="0.25">
      <c r="L12" s="99" t="s">
        <v>45</v>
      </c>
      <c r="M12" s="59" t="str">
        <f t="shared" si="0"/>
        <v>فوم جليتر</v>
      </c>
      <c r="N12" s="59">
        <f>SUMIF('رصيد الفوم'!$F$4:$F$1000000,L12,'رصيد الفوم'!$B$4:$B$1000000)</f>
        <v>0</v>
      </c>
    </row>
    <row r="13" spans="1:16" x14ac:dyDescent="0.25">
      <c r="L13" s="99" t="s">
        <v>46</v>
      </c>
      <c r="M13" s="59" t="str">
        <f t="shared" si="0"/>
        <v>فوم جليتر</v>
      </c>
      <c r="N13" s="59">
        <f>SUMIF('رصيد الفوم'!$F$4:$F$1000000,L13,'رصيد الفوم'!$B$4:$B$1000000)</f>
        <v>0</v>
      </c>
    </row>
    <row r="14" spans="1:16" x14ac:dyDescent="0.25">
      <c r="L14" s="99" t="s">
        <v>49</v>
      </c>
      <c r="M14" s="59" t="str">
        <f t="shared" si="0"/>
        <v>فوم جليتر</v>
      </c>
      <c r="N14" s="59">
        <f>SUMIF('رصيد الفوم'!$F$4:$F$1000000,L14,'رصيد الفوم'!$B$4:$B$1000000)</f>
        <v>20</v>
      </c>
    </row>
    <row r="15" spans="1:16" x14ac:dyDescent="0.25">
      <c r="L15" s="99" t="s">
        <v>50</v>
      </c>
      <c r="M15" s="59" t="str">
        <f t="shared" si="0"/>
        <v>فوم جليتر</v>
      </c>
      <c r="N15" s="59">
        <f>SUMIF('رصيد الفوم'!$F$4:$F$1000000,L15,'رصيد الفوم'!$B$4:$B$1000000)</f>
        <v>17</v>
      </c>
    </row>
    <row r="16" spans="1:16" x14ac:dyDescent="0.25">
      <c r="L16" s="99" t="s">
        <v>51</v>
      </c>
      <c r="M16" s="59" t="str">
        <f t="shared" si="0"/>
        <v>فوم جليتر</v>
      </c>
      <c r="N16" s="59">
        <f>SUMIF('رصيد الفوم'!$F$4:$F$1000000,L16,'رصيد الفوم'!$B$4:$B$1000000)</f>
        <v>20</v>
      </c>
    </row>
    <row r="17" spans="12:14" x14ac:dyDescent="0.25">
      <c r="L17" s="99" t="s">
        <v>52</v>
      </c>
      <c r="M17" s="59" t="str">
        <f t="shared" si="0"/>
        <v>فوم جليتر</v>
      </c>
      <c r="N17" s="59">
        <f>SUMIF('رصيد الفوم'!$F$4:$F$1000000,L17,'رصيد الفوم'!$B$4:$B$1000000)</f>
        <v>10</v>
      </c>
    </row>
    <row r="18" spans="12:14" x14ac:dyDescent="0.25">
      <c r="L18" s="99" t="s">
        <v>110</v>
      </c>
      <c r="M18" s="59" t="str">
        <f t="shared" si="0"/>
        <v>فوم جليتر</v>
      </c>
      <c r="N18" s="59">
        <f>SUMIF('رصيد الفوم'!$F$4:$F$1000000,L18,'رصيد الفوم'!$B$4:$B$1000000)</f>
        <v>0</v>
      </c>
    </row>
    <row r="19" spans="12:14" x14ac:dyDescent="0.25">
      <c r="L19" s="99" t="s">
        <v>110</v>
      </c>
      <c r="M19" s="59" t="str">
        <f t="shared" si="0"/>
        <v>فوم جليتر</v>
      </c>
      <c r="N19" s="59">
        <f>SUMIF('رصيد الفوم'!$F$4:$F$1000000,L19,'رصيد الفوم'!$B$4:$B$1000000)</f>
        <v>0</v>
      </c>
    </row>
    <row r="20" spans="12:14" x14ac:dyDescent="0.25">
      <c r="L20" s="99" t="s">
        <v>155</v>
      </c>
      <c r="M20" s="59" t="str">
        <f t="shared" si="0"/>
        <v>فوم جليتر</v>
      </c>
      <c r="N20" s="59">
        <f>SUMIF('رصيد الفوم'!$F$4:$F$1000000,L20,'رصيد الفوم'!$B$4:$B$1000000)</f>
        <v>0</v>
      </c>
    </row>
  </sheetData>
  <mergeCells count="4">
    <mergeCell ref="G1:H1"/>
    <mergeCell ref="G2:H2"/>
    <mergeCell ref="A2:B2"/>
    <mergeCell ref="L2:M2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0"/>
  <sheetViews>
    <sheetView rightToLeft="1" workbookViewId="0">
      <pane ySplit="3" topLeftCell="A4" activePane="bottomLeft" state="frozen"/>
      <selection pane="bottomLeft" activeCell="D11" sqref="D11"/>
    </sheetView>
  </sheetViews>
  <sheetFormatPr defaultRowHeight="15.75" x14ac:dyDescent="0.25"/>
  <cols>
    <col min="1" max="1" width="7.5703125" style="63" customWidth="1"/>
    <col min="2" max="2" width="9.140625" style="69"/>
    <col min="3" max="3" width="11.5703125" style="83" bestFit="1" customWidth="1"/>
    <col min="4" max="4" width="11.5703125" style="83" customWidth="1"/>
    <col min="5" max="5" width="11.5703125" style="85" customWidth="1"/>
    <col min="6" max="6" width="11.7109375" style="68" customWidth="1"/>
    <col min="7" max="7" width="13.7109375" style="54" customWidth="1"/>
    <col min="8" max="8" width="13.7109375" style="66" customWidth="1"/>
    <col min="9" max="9" width="12.140625" style="64" customWidth="1"/>
    <col min="10" max="10" width="25.28515625" style="67" customWidth="1"/>
    <col min="11" max="16384" width="9.140625" style="63"/>
  </cols>
  <sheetData>
    <row r="1" spans="1:10" ht="15.75" customHeight="1" x14ac:dyDescent="0.25">
      <c r="A1" s="218" t="s">
        <v>54</v>
      </c>
      <c r="B1" s="218"/>
      <c r="C1" s="218"/>
      <c r="D1" s="218"/>
      <c r="E1" s="218"/>
      <c r="F1" s="218"/>
      <c r="G1" s="218"/>
      <c r="H1" s="218"/>
      <c r="I1" s="218"/>
      <c r="J1" s="218"/>
    </row>
    <row r="2" spans="1:10" x14ac:dyDescent="0.25">
      <c r="B2" s="83">
        <f>SUM(B4:B1000001)</f>
        <v>199</v>
      </c>
      <c r="D2" s="83">
        <f>SUM(D4:D1000001)</f>
        <v>1652</v>
      </c>
      <c r="E2" s="85">
        <f>MAX(E4:E1000001)</f>
        <v>6.8</v>
      </c>
    </row>
    <row r="3" spans="1:10" s="62" customFormat="1" x14ac:dyDescent="0.25">
      <c r="A3" s="70" t="s">
        <v>0</v>
      </c>
      <c r="B3" s="71" t="s">
        <v>24</v>
      </c>
      <c r="C3" s="84" t="s">
        <v>58</v>
      </c>
      <c r="D3" s="84" t="s">
        <v>59</v>
      </c>
      <c r="E3" s="86" t="s">
        <v>60</v>
      </c>
      <c r="F3" s="72" t="s">
        <v>25</v>
      </c>
      <c r="G3" s="73" t="s">
        <v>26</v>
      </c>
      <c r="H3" s="74" t="s">
        <v>57</v>
      </c>
      <c r="I3" s="75" t="s">
        <v>33</v>
      </c>
      <c r="J3" s="76" t="s">
        <v>35</v>
      </c>
    </row>
    <row r="4" spans="1:10" hidden="1" x14ac:dyDescent="0.25">
      <c r="A4" s="81">
        <v>1</v>
      </c>
      <c r="B4" s="71">
        <f>2*10</f>
        <v>20</v>
      </c>
      <c r="C4" s="84">
        <v>65</v>
      </c>
      <c r="D4" s="84">
        <f>C4*2</f>
        <v>130</v>
      </c>
      <c r="E4" s="86">
        <f t="shared" ref="E4:E13" si="0">D4/B4</f>
        <v>6.5</v>
      </c>
      <c r="F4" s="77" t="s">
        <v>38</v>
      </c>
      <c r="G4" s="78" t="s">
        <v>27</v>
      </c>
      <c r="H4" s="79" t="s">
        <v>54</v>
      </c>
      <c r="I4" s="80" t="s">
        <v>34</v>
      </c>
      <c r="J4" s="82" t="s">
        <v>36</v>
      </c>
    </row>
    <row r="5" spans="1:10" x14ac:dyDescent="0.25">
      <c r="A5" s="81">
        <v>2</v>
      </c>
      <c r="B5" s="71">
        <f>5*10</f>
        <v>50</v>
      </c>
      <c r="C5" s="84">
        <v>68</v>
      </c>
      <c r="D5" s="84">
        <f>C5*5</f>
        <v>340</v>
      </c>
      <c r="E5" s="86">
        <f t="shared" si="0"/>
        <v>6.8</v>
      </c>
      <c r="F5" s="77" t="s">
        <v>40</v>
      </c>
      <c r="G5" s="78" t="s">
        <v>27</v>
      </c>
      <c r="H5" s="79" t="s">
        <v>54</v>
      </c>
      <c r="I5" s="80" t="s">
        <v>34</v>
      </c>
      <c r="J5" s="82" t="s">
        <v>36</v>
      </c>
    </row>
    <row r="6" spans="1:10" x14ac:dyDescent="0.25">
      <c r="A6" s="81">
        <v>3</v>
      </c>
      <c r="B6" s="71">
        <f>2*10</f>
        <v>20</v>
      </c>
      <c r="C6" s="84">
        <v>68</v>
      </c>
      <c r="D6" s="84">
        <f>C6*2</f>
        <v>136</v>
      </c>
      <c r="E6" s="86">
        <f t="shared" si="0"/>
        <v>6.8</v>
      </c>
      <c r="F6" s="77" t="s">
        <v>42</v>
      </c>
      <c r="G6" s="78" t="s">
        <v>27</v>
      </c>
      <c r="H6" s="79" t="s">
        <v>54</v>
      </c>
      <c r="I6" s="80" t="s">
        <v>34</v>
      </c>
      <c r="J6" s="82" t="s">
        <v>36</v>
      </c>
    </row>
    <row r="7" spans="1:10" x14ac:dyDescent="0.25">
      <c r="A7" s="81">
        <v>4</v>
      </c>
      <c r="B7" s="71">
        <f>10*2</f>
        <v>20</v>
      </c>
      <c r="C7" s="84">
        <v>68</v>
      </c>
      <c r="D7" s="84">
        <f>C7*2</f>
        <v>136</v>
      </c>
      <c r="E7" s="86">
        <f t="shared" si="0"/>
        <v>6.8</v>
      </c>
      <c r="F7" s="77" t="s">
        <v>43</v>
      </c>
      <c r="G7" s="78" t="s">
        <v>27</v>
      </c>
      <c r="H7" s="79" t="s">
        <v>54</v>
      </c>
      <c r="I7" s="80" t="s">
        <v>34</v>
      </c>
      <c r="J7" s="82" t="s">
        <v>36</v>
      </c>
    </row>
    <row r="8" spans="1:10" x14ac:dyDescent="0.25">
      <c r="A8" s="81">
        <v>5</v>
      </c>
      <c r="B8" s="71">
        <f>10*3</f>
        <v>30</v>
      </c>
      <c r="C8" s="84">
        <v>68</v>
      </c>
      <c r="D8" s="84">
        <f>C8*3</f>
        <v>204</v>
      </c>
      <c r="E8" s="86">
        <f t="shared" si="0"/>
        <v>6.8</v>
      </c>
      <c r="F8" s="77" t="s">
        <v>48</v>
      </c>
      <c r="G8" s="78" t="s">
        <v>27</v>
      </c>
      <c r="H8" s="79" t="s">
        <v>54</v>
      </c>
      <c r="I8" s="80" t="s">
        <v>34</v>
      </c>
      <c r="J8" s="82" t="s">
        <v>36</v>
      </c>
    </row>
    <row r="9" spans="1:10" x14ac:dyDescent="0.25">
      <c r="A9" s="81">
        <v>6</v>
      </c>
      <c r="B9" s="71">
        <f>10*2</f>
        <v>20</v>
      </c>
      <c r="C9" s="84">
        <v>68</v>
      </c>
      <c r="D9" s="84">
        <f>C9*2</f>
        <v>136</v>
      </c>
      <c r="E9" s="86">
        <f t="shared" si="0"/>
        <v>6.8</v>
      </c>
      <c r="F9" s="77" t="s">
        <v>47</v>
      </c>
      <c r="G9" s="78" t="s">
        <v>27</v>
      </c>
      <c r="H9" s="79" t="s">
        <v>54</v>
      </c>
      <c r="I9" s="80" t="s">
        <v>34</v>
      </c>
      <c r="J9" s="82" t="s">
        <v>36</v>
      </c>
    </row>
    <row r="10" spans="1:10" x14ac:dyDescent="0.25">
      <c r="A10" s="81">
        <v>7</v>
      </c>
      <c r="B10" s="71">
        <f>10*1</f>
        <v>10</v>
      </c>
      <c r="C10" s="84">
        <v>68</v>
      </c>
      <c r="D10" s="84">
        <f>C10*1</f>
        <v>68</v>
      </c>
      <c r="E10" s="86">
        <f t="shared" si="0"/>
        <v>6.8</v>
      </c>
      <c r="F10" s="77" t="s">
        <v>51</v>
      </c>
      <c r="G10" s="78" t="s">
        <v>27</v>
      </c>
      <c r="H10" s="79" t="s">
        <v>54</v>
      </c>
      <c r="I10" s="80" t="s">
        <v>34</v>
      </c>
      <c r="J10" s="82" t="s">
        <v>36</v>
      </c>
    </row>
    <row r="11" spans="1:10" x14ac:dyDescent="0.25">
      <c r="A11" s="81">
        <v>8</v>
      </c>
      <c r="B11" s="71">
        <f>10*2</f>
        <v>20</v>
      </c>
      <c r="C11" s="84">
        <v>68</v>
      </c>
      <c r="D11" s="84">
        <f>C11*2</f>
        <v>136</v>
      </c>
      <c r="E11" s="86">
        <f t="shared" si="0"/>
        <v>6.8</v>
      </c>
      <c r="F11" s="77" t="s">
        <v>50</v>
      </c>
      <c r="G11" s="78" t="s">
        <v>27</v>
      </c>
      <c r="H11" s="79" t="s">
        <v>54</v>
      </c>
      <c r="I11" s="80" t="s">
        <v>34</v>
      </c>
      <c r="J11" s="82" t="s">
        <v>36</v>
      </c>
    </row>
    <row r="12" spans="1:10" hidden="1" x14ac:dyDescent="0.25">
      <c r="A12" s="81">
        <v>9</v>
      </c>
      <c r="B12" s="71">
        <f>10*2</f>
        <v>20</v>
      </c>
      <c r="C12" s="84">
        <v>65</v>
      </c>
      <c r="D12" s="84">
        <f>C12*2</f>
        <v>130</v>
      </c>
      <c r="E12" s="86">
        <f t="shared" si="0"/>
        <v>6.5</v>
      </c>
      <c r="F12" s="77" t="s">
        <v>49</v>
      </c>
      <c r="G12" s="78" t="s">
        <v>27</v>
      </c>
      <c r="H12" s="79" t="s">
        <v>54</v>
      </c>
      <c r="I12" s="80" t="s">
        <v>34</v>
      </c>
      <c r="J12" s="82" t="s">
        <v>36</v>
      </c>
    </row>
    <row r="13" spans="1:10" x14ac:dyDescent="0.25">
      <c r="A13" s="81">
        <v>10</v>
      </c>
      <c r="B13" s="71">
        <f>10*2</f>
        <v>20</v>
      </c>
      <c r="C13" s="84">
        <v>68</v>
      </c>
      <c r="D13" s="84">
        <f>C13*2</f>
        <v>136</v>
      </c>
      <c r="E13" s="86">
        <f t="shared" si="0"/>
        <v>6.8</v>
      </c>
      <c r="F13" s="77" t="s">
        <v>52</v>
      </c>
      <c r="G13" s="78" t="s">
        <v>27</v>
      </c>
      <c r="H13" s="79" t="s">
        <v>54</v>
      </c>
      <c r="I13" s="80" t="s">
        <v>34</v>
      </c>
      <c r="J13" s="82" t="s">
        <v>36</v>
      </c>
    </row>
    <row r="14" spans="1:10" hidden="1" x14ac:dyDescent="0.25">
      <c r="A14" s="81">
        <v>11</v>
      </c>
      <c r="B14" s="71">
        <f>10*2</f>
        <v>20</v>
      </c>
      <c r="C14" s="84"/>
      <c r="D14" s="84">
        <f>E14*B14</f>
        <v>100</v>
      </c>
      <c r="E14" s="86">
        <v>5</v>
      </c>
      <c r="F14" s="77" t="s">
        <v>51</v>
      </c>
      <c r="G14" s="78" t="s">
        <v>29</v>
      </c>
      <c r="H14" s="79" t="s">
        <v>54</v>
      </c>
      <c r="I14" s="80" t="s">
        <v>34</v>
      </c>
      <c r="J14" s="82" t="s">
        <v>62</v>
      </c>
    </row>
    <row r="15" spans="1:10" hidden="1" x14ac:dyDescent="0.25">
      <c r="A15" s="81">
        <v>12</v>
      </c>
      <c r="B15" s="71">
        <v>-6</v>
      </c>
      <c r="C15" s="84"/>
      <c r="D15" s="84"/>
      <c r="E15" s="86">
        <f t="shared" ref="E15:E16" si="1">D15/B15</f>
        <v>0</v>
      </c>
      <c r="F15" s="77" t="s">
        <v>47</v>
      </c>
      <c r="G15" s="78" t="s">
        <v>27</v>
      </c>
      <c r="H15" s="79" t="s">
        <v>72</v>
      </c>
      <c r="I15" s="80" t="s">
        <v>73</v>
      </c>
      <c r="J15" s="82" t="s">
        <v>36</v>
      </c>
    </row>
    <row r="16" spans="1:10" hidden="1" x14ac:dyDescent="0.25">
      <c r="A16" s="81">
        <v>13</v>
      </c>
      <c r="B16" s="71">
        <v>-3</v>
      </c>
      <c r="C16" s="84"/>
      <c r="D16" s="84"/>
      <c r="E16" s="86">
        <f t="shared" si="1"/>
        <v>0</v>
      </c>
      <c r="F16" s="77" t="s">
        <v>52</v>
      </c>
      <c r="G16" s="78" t="s">
        <v>27</v>
      </c>
      <c r="H16" s="79" t="s">
        <v>72</v>
      </c>
      <c r="I16" s="80" t="s">
        <v>73</v>
      </c>
      <c r="J16" s="82" t="s">
        <v>36</v>
      </c>
    </row>
    <row r="17" spans="1:10" hidden="1" x14ac:dyDescent="0.25">
      <c r="A17" s="81">
        <v>14</v>
      </c>
      <c r="B17" s="71">
        <v>-1</v>
      </c>
      <c r="C17" s="84"/>
      <c r="D17" s="84"/>
      <c r="E17" s="86">
        <f t="shared" ref="E17:E18" si="2">D17/B17</f>
        <v>0</v>
      </c>
      <c r="F17" s="77" t="s">
        <v>47</v>
      </c>
      <c r="G17" s="78" t="s">
        <v>27</v>
      </c>
      <c r="H17" s="79" t="s">
        <v>72</v>
      </c>
      <c r="I17" s="80" t="s">
        <v>183</v>
      </c>
      <c r="J17" s="82" t="s">
        <v>36</v>
      </c>
    </row>
    <row r="18" spans="1:10" hidden="1" x14ac:dyDescent="0.25">
      <c r="A18" s="81">
        <v>15</v>
      </c>
      <c r="B18" s="71">
        <v>-1</v>
      </c>
      <c r="C18" s="84"/>
      <c r="D18" s="84"/>
      <c r="E18" s="86">
        <f t="shared" si="2"/>
        <v>0</v>
      </c>
      <c r="F18" s="77" t="s">
        <v>50</v>
      </c>
      <c r="G18" s="78" t="s">
        <v>27</v>
      </c>
      <c r="H18" s="79" t="s">
        <v>72</v>
      </c>
      <c r="I18" s="80" t="s">
        <v>183</v>
      </c>
      <c r="J18" s="82" t="s">
        <v>36</v>
      </c>
    </row>
    <row r="19" spans="1:10" hidden="1" x14ac:dyDescent="0.25">
      <c r="A19" s="81">
        <v>16</v>
      </c>
      <c r="B19" s="71">
        <v>-1</v>
      </c>
      <c r="C19" s="84"/>
      <c r="D19" s="84"/>
      <c r="E19" s="86">
        <f t="shared" ref="E19" si="3">D19/B19</f>
        <v>0</v>
      </c>
      <c r="F19" s="77" t="s">
        <v>52</v>
      </c>
      <c r="G19" s="78" t="s">
        <v>27</v>
      </c>
      <c r="H19" s="79" t="s">
        <v>72</v>
      </c>
      <c r="I19" s="80" t="s">
        <v>183</v>
      </c>
      <c r="J19" s="82" t="s">
        <v>36</v>
      </c>
    </row>
    <row r="20" spans="1:10" hidden="1" x14ac:dyDescent="0.25">
      <c r="A20" s="81">
        <v>17</v>
      </c>
      <c r="B20" s="71">
        <v>-1</v>
      </c>
      <c r="C20" s="84"/>
      <c r="D20" s="84"/>
      <c r="E20" s="86">
        <f t="shared" ref="E20" si="4">D20/B20</f>
        <v>0</v>
      </c>
      <c r="F20" s="77" t="s">
        <v>52</v>
      </c>
      <c r="G20" s="78" t="s">
        <v>27</v>
      </c>
      <c r="H20" s="79" t="s">
        <v>72</v>
      </c>
      <c r="I20" s="80" t="s">
        <v>183</v>
      </c>
      <c r="J20" s="82" t="s">
        <v>36</v>
      </c>
    </row>
    <row r="21" spans="1:10" hidden="1" x14ac:dyDescent="0.25">
      <c r="A21" s="81">
        <v>18</v>
      </c>
      <c r="B21" s="71">
        <v>-1</v>
      </c>
      <c r="C21" s="84"/>
      <c r="D21" s="84"/>
      <c r="E21" s="86">
        <f t="shared" ref="E21" si="5">D21/B21</f>
        <v>0</v>
      </c>
      <c r="F21" s="77" t="s">
        <v>50</v>
      </c>
      <c r="G21" s="78" t="s">
        <v>27</v>
      </c>
      <c r="H21" s="79" t="s">
        <v>72</v>
      </c>
      <c r="I21" s="80" t="s">
        <v>183</v>
      </c>
      <c r="J21" s="82" t="s">
        <v>36</v>
      </c>
    </row>
    <row r="22" spans="1:10" hidden="1" x14ac:dyDescent="0.25">
      <c r="A22" s="81">
        <v>19</v>
      </c>
      <c r="B22" s="71">
        <v>-1</v>
      </c>
      <c r="C22" s="84"/>
      <c r="D22" s="84"/>
      <c r="E22" s="86">
        <f t="shared" ref="E22" si="6">D22/B22</f>
        <v>0</v>
      </c>
      <c r="F22" s="77" t="s">
        <v>40</v>
      </c>
      <c r="G22" s="78" t="s">
        <v>27</v>
      </c>
      <c r="H22" s="79" t="s">
        <v>72</v>
      </c>
      <c r="I22" s="80" t="s">
        <v>183</v>
      </c>
      <c r="J22" s="82" t="s">
        <v>36</v>
      </c>
    </row>
    <row r="23" spans="1:10" hidden="1" x14ac:dyDescent="0.25">
      <c r="A23" s="81">
        <v>20</v>
      </c>
      <c r="B23" s="71">
        <v>-1</v>
      </c>
      <c r="C23" s="84"/>
      <c r="D23" s="84"/>
      <c r="E23" s="86">
        <f t="shared" ref="E23:E24" si="7">D23/B23</f>
        <v>0</v>
      </c>
      <c r="F23" s="77" t="s">
        <v>47</v>
      </c>
      <c r="G23" s="78" t="s">
        <v>27</v>
      </c>
      <c r="H23" s="79" t="s">
        <v>72</v>
      </c>
      <c r="I23" s="80" t="s">
        <v>183</v>
      </c>
      <c r="J23" s="82" t="s">
        <v>36</v>
      </c>
    </row>
    <row r="24" spans="1:10" hidden="1" x14ac:dyDescent="0.25">
      <c r="A24" s="81">
        <v>21</v>
      </c>
      <c r="B24" s="71">
        <v>-1</v>
      </c>
      <c r="C24" s="84"/>
      <c r="D24" s="84"/>
      <c r="E24" s="86">
        <f t="shared" si="7"/>
        <v>0</v>
      </c>
      <c r="F24" s="77" t="s">
        <v>40</v>
      </c>
      <c r="G24" s="78" t="s">
        <v>27</v>
      </c>
      <c r="H24" s="79" t="s">
        <v>72</v>
      </c>
      <c r="I24" s="80" t="s">
        <v>204</v>
      </c>
      <c r="J24" s="82" t="s">
        <v>36</v>
      </c>
    </row>
    <row r="25" spans="1:10" hidden="1" x14ac:dyDescent="0.25">
      <c r="A25" s="81">
        <v>22</v>
      </c>
      <c r="B25" s="71">
        <v>-1</v>
      </c>
      <c r="C25" s="84"/>
      <c r="D25" s="84"/>
      <c r="E25" s="86">
        <f t="shared" ref="E25" si="8">D25/B25</f>
        <v>0</v>
      </c>
      <c r="F25" s="77" t="s">
        <v>52</v>
      </c>
      <c r="G25" s="78" t="s">
        <v>27</v>
      </c>
      <c r="H25" s="79" t="s">
        <v>72</v>
      </c>
      <c r="I25" s="80" t="s">
        <v>204</v>
      </c>
      <c r="J25" s="82" t="s">
        <v>36</v>
      </c>
    </row>
    <row r="26" spans="1:10" hidden="1" x14ac:dyDescent="0.25">
      <c r="A26" s="81">
        <v>23</v>
      </c>
      <c r="B26" s="71">
        <v>-10</v>
      </c>
      <c r="C26" s="84"/>
      <c r="D26" s="84"/>
      <c r="E26" s="86">
        <f t="shared" ref="E26" si="9">D26/B26</f>
        <v>0</v>
      </c>
      <c r="F26" s="77" t="s">
        <v>51</v>
      </c>
      <c r="G26" s="78" t="s">
        <v>27</v>
      </c>
      <c r="H26" s="79" t="s">
        <v>72</v>
      </c>
      <c r="I26" s="80" t="s">
        <v>222</v>
      </c>
      <c r="J26" s="82" t="s">
        <v>36</v>
      </c>
    </row>
    <row r="27" spans="1:10" hidden="1" x14ac:dyDescent="0.25">
      <c r="A27" s="81">
        <v>24</v>
      </c>
      <c r="B27" s="71">
        <f>-3-7</f>
        <v>-10</v>
      </c>
      <c r="C27" s="84"/>
      <c r="D27" s="84"/>
      <c r="E27" s="86">
        <f t="shared" ref="E27" si="10">D27/B27</f>
        <v>0</v>
      </c>
      <c r="F27" s="77" t="s">
        <v>47</v>
      </c>
      <c r="G27" s="78" t="s">
        <v>27</v>
      </c>
      <c r="H27" s="79" t="s">
        <v>72</v>
      </c>
      <c r="I27" s="80" t="s">
        <v>222</v>
      </c>
      <c r="J27" s="82" t="s">
        <v>36</v>
      </c>
    </row>
    <row r="28" spans="1:10" hidden="1" x14ac:dyDescent="0.25">
      <c r="A28" s="81">
        <v>25</v>
      </c>
      <c r="B28" s="71">
        <v>-4</v>
      </c>
      <c r="C28" s="84"/>
      <c r="D28" s="84"/>
      <c r="E28" s="86">
        <f t="shared" ref="E28:E30" si="11">D28/B28</f>
        <v>0</v>
      </c>
      <c r="F28" s="77" t="s">
        <v>52</v>
      </c>
      <c r="G28" s="78" t="s">
        <v>27</v>
      </c>
      <c r="H28" s="79" t="s">
        <v>72</v>
      </c>
      <c r="I28" s="80" t="s">
        <v>222</v>
      </c>
      <c r="J28" s="82" t="s">
        <v>36</v>
      </c>
    </row>
    <row r="29" spans="1:10" hidden="1" x14ac:dyDescent="0.25">
      <c r="A29" s="81">
        <v>26</v>
      </c>
      <c r="B29" s="71">
        <v>-1</v>
      </c>
      <c r="C29" s="84"/>
      <c r="D29" s="84"/>
      <c r="E29" s="86">
        <f t="shared" si="11"/>
        <v>0</v>
      </c>
      <c r="F29" s="77" t="s">
        <v>50</v>
      </c>
      <c r="G29" s="78" t="s">
        <v>27</v>
      </c>
      <c r="H29" s="79" t="s">
        <v>72</v>
      </c>
      <c r="I29" s="80" t="s">
        <v>222</v>
      </c>
      <c r="J29" s="82" t="s">
        <v>36</v>
      </c>
    </row>
    <row r="30" spans="1:10" hidden="1" x14ac:dyDescent="0.25">
      <c r="A30" s="81">
        <v>27</v>
      </c>
      <c r="B30" s="71">
        <v>-8</v>
      </c>
      <c r="C30" s="84"/>
      <c r="D30" s="84"/>
      <c r="E30" s="86">
        <f t="shared" si="11"/>
        <v>0</v>
      </c>
      <c r="F30" s="77" t="s">
        <v>48</v>
      </c>
      <c r="G30" s="78" t="s">
        <v>27</v>
      </c>
      <c r="H30" s="79" t="s">
        <v>72</v>
      </c>
      <c r="I30" s="80" t="s">
        <v>222</v>
      </c>
      <c r="J30" s="82" t="s">
        <v>36</v>
      </c>
    </row>
  </sheetData>
  <autoFilter ref="A3:J30">
    <filterColumn colId="4">
      <filters>
        <filter val="6.80"/>
      </filters>
    </filterColumn>
  </autoFilter>
  <mergeCells count="1">
    <mergeCell ref="A1:J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دليل!$B$3:$B$8</xm:f>
          </x14:formula1>
          <xm:sqref>G4:G30</xm:sqref>
        </x14:dataValidation>
        <x14:dataValidation type="list" allowBlank="1" showInputMessage="1" showErrorMessage="1">
          <x14:formula1>
            <xm:f>دليل!$H$3:$H$7</xm:f>
          </x14:formula1>
          <xm:sqref>J4:J30</xm:sqref>
        </x14:dataValidation>
        <x14:dataValidation type="list" allowBlank="1" showInputMessage="1" showErrorMessage="1">
          <x14:formula1>
            <xm:f>دليل!$L$3:$L$23</xm:f>
          </x14:formula1>
          <xm:sqref>F4:F30</xm:sqref>
        </x14:dataValidation>
        <x14:dataValidation type="list" allowBlank="1" showInputMessage="1" showErrorMessage="1">
          <x14:formula1>
            <xm:f>دليل!$P$3:$P$6</xm:f>
          </x14:formula1>
          <xm:sqref>H4:H30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zoomScaleNormal="100" workbookViewId="0">
      <pane ySplit="1" topLeftCell="A2" activePane="bottomLeft" state="frozen"/>
      <selection pane="bottomLeft" activeCell="K16" sqref="K16"/>
    </sheetView>
  </sheetViews>
  <sheetFormatPr defaultRowHeight="12.75" x14ac:dyDescent="0.25"/>
  <cols>
    <col min="1" max="2" width="6.42578125" style="1" customWidth="1"/>
    <col min="3" max="3" width="34.5703125" style="1" customWidth="1"/>
    <col min="4" max="4" width="9.140625" style="1"/>
    <col min="5" max="5" width="9.140625" style="112"/>
    <col min="6" max="6" width="15.7109375" style="1" customWidth="1"/>
    <col min="7" max="7" width="9.140625" style="1"/>
    <col min="8" max="8" width="9.140625" style="112"/>
    <col min="9" max="9" width="9.140625" style="1"/>
    <col min="10" max="10" width="9.42578125" style="112" customWidth="1"/>
    <col min="11" max="11" width="11.42578125" style="112" customWidth="1"/>
    <col min="12" max="16384" width="9.140625" style="1"/>
  </cols>
  <sheetData>
    <row r="1" spans="1:11" s="113" customFormat="1" ht="38.25" x14ac:dyDescent="0.25">
      <c r="A1" s="113" t="s">
        <v>0</v>
      </c>
      <c r="B1" s="113" t="s">
        <v>178</v>
      </c>
      <c r="C1" s="113" t="s">
        <v>1</v>
      </c>
      <c r="D1" s="113" t="s">
        <v>170</v>
      </c>
      <c r="E1" s="114" t="s">
        <v>171</v>
      </c>
      <c r="F1" s="113" t="s">
        <v>175</v>
      </c>
      <c r="G1" s="113" t="s">
        <v>172</v>
      </c>
      <c r="H1" s="114" t="s">
        <v>59</v>
      </c>
      <c r="I1" s="113" t="s">
        <v>173</v>
      </c>
      <c r="J1" s="114" t="s">
        <v>174</v>
      </c>
      <c r="K1" s="114" t="s">
        <v>179</v>
      </c>
    </row>
    <row r="2" spans="1:11" s="113" customFormat="1" x14ac:dyDescent="0.25">
      <c r="A2" s="113">
        <v>1</v>
      </c>
      <c r="B2" s="113">
        <v>3001</v>
      </c>
      <c r="C2" s="113" t="s">
        <v>231</v>
      </c>
      <c r="D2" s="113">
        <v>20200908</v>
      </c>
      <c r="E2" s="114">
        <v>65</v>
      </c>
      <c r="F2" s="113" t="s">
        <v>229</v>
      </c>
      <c r="G2" s="113">
        <v>4</v>
      </c>
      <c r="H2" s="114">
        <f t="shared" ref="H2:H8" si="0">E2*G2</f>
        <v>260</v>
      </c>
      <c r="I2" s="113">
        <f>G2*10</f>
        <v>40</v>
      </c>
      <c r="J2" s="114">
        <f t="shared" ref="J2:J7" si="1">H2/I2</f>
        <v>6.5</v>
      </c>
      <c r="K2" s="114" t="s">
        <v>230</v>
      </c>
    </row>
    <row r="3" spans="1:11" s="113" customFormat="1" x14ac:dyDescent="0.25">
      <c r="A3" s="113">
        <v>2</v>
      </c>
      <c r="B3" s="113">
        <v>3002</v>
      </c>
      <c r="C3" s="113" t="s">
        <v>232</v>
      </c>
      <c r="D3" s="113">
        <v>20200908</v>
      </c>
      <c r="E3" s="114">
        <v>68</v>
      </c>
      <c r="F3" s="113" t="s">
        <v>229</v>
      </c>
      <c r="G3" s="113">
        <v>19</v>
      </c>
      <c r="H3" s="114">
        <f t="shared" si="0"/>
        <v>1292</v>
      </c>
      <c r="I3" s="113">
        <f>G3*10</f>
        <v>190</v>
      </c>
      <c r="J3" s="114">
        <f t="shared" si="1"/>
        <v>6.8</v>
      </c>
      <c r="K3" s="114" t="s">
        <v>230</v>
      </c>
    </row>
    <row r="4" spans="1:11" s="113" customFormat="1" x14ac:dyDescent="0.25">
      <c r="A4" s="113">
        <v>3</v>
      </c>
      <c r="B4" s="113">
        <v>1001</v>
      </c>
      <c r="C4" s="113" t="s">
        <v>177</v>
      </c>
      <c r="D4" s="113">
        <v>20200917</v>
      </c>
      <c r="E4" s="114">
        <v>50</v>
      </c>
      <c r="F4" s="113" t="s">
        <v>176</v>
      </c>
      <c r="G4" s="113">
        <v>2</v>
      </c>
      <c r="H4" s="114">
        <f t="shared" si="0"/>
        <v>100</v>
      </c>
      <c r="I4" s="113">
        <v>1278</v>
      </c>
      <c r="J4" s="114">
        <f t="shared" si="1"/>
        <v>7.82472613458529E-2</v>
      </c>
      <c r="K4" s="114" t="s">
        <v>180</v>
      </c>
    </row>
    <row r="5" spans="1:11" s="113" customFormat="1" x14ac:dyDescent="0.25">
      <c r="A5" s="113">
        <v>4</v>
      </c>
      <c r="B5" s="113">
        <v>1002</v>
      </c>
      <c r="C5" s="113" t="s">
        <v>181</v>
      </c>
      <c r="D5" s="113">
        <v>20200917</v>
      </c>
      <c r="E5" s="114">
        <v>50</v>
      </c>
      <c r="F5" s="113" t="s">
        <v>176</v>
      </c>
      <c r="G5" s="113">
        <v>2</v>
      </c>
      <c r="H5" s="114">
        <f t="shared" si="0"/>
        <v>100</v>
      </c>
      <c r="I5" s="113">
        <f>21*20+18+20+20+20+20+20+20+20+20+20+20+17+20+20+20+20+20+20+20+20+20+20+12</f>
        <v>867</v>
      </c>
      <c r="J5" s="114">
        <f t="shared" si="1"/>
        <v>0.11534025374855825</v>
      </c>
      <c r="K5" s="114" t="s">
        <v>180</v>
      </c>
    </row>
    <row r="6" spans="1:11" s="113" customFormat="1" x14ac:dyDescent="0.25">
      <c r="A6" s="113">
        <v>5</v>
      </c>
      <c r="B6" s="113">
        <v>1003</v>
      </c>
      <c r="C6" s="113" t="s">
        <v>182</v>
      </c>
      <c r="D6" s="113">
        <v>20200917</v>
      </c>
      <c r="E6" s="114">
        <v>50</v>
      </c>
      <c r="F6" s="113" t="s">
        <v>176</v>
      </c>
      <c r="G6" s="113">
        <v>2</v>
      </c>
      <c r="H6" s="114">
        <f t="shared" si="0"/>
        <v>100</v>
      </c>
      <c r="I6" s="113">
        <f>895+270+50+30+100+100+100+80+100+100+150+100+100+100+150+200+76+100+100+100+100+100+100+100+100+150+14</f>
        <v>3665</v>
      </c>
      <c r="J6" s="114">
        <f t="shared" si="1"/>
        <v>2.7285129604365622E-2</v>
      </c>
      <c r="K6" s="114" t="s">
        <v>180</v>
      </c>
    </row>
    <row r="7" spans="1:11" s="113" customFormat="1" x14ac:dyDescent="0.25">
      <c r="A7" s="113">
        <v>6</v>
      </c>
      <c r="B7" s="113">
        <v>1004</v>
      </c>
      <c r="C7" s="113" t="s">
        <v>184</v>
      </c>
      <c r="D7" s="113">
        <v>20200917</v>
      </c>
      <c r="E7" s="114">
        <v>50</v>
      </c>
      <c r="F7" s="113" t="s">
        <v>176</v>
      </c>
      <c r="G7" s="113">
        <v>2</v>
      </c>
      <c r="H7" s="114">
        <f t="shared" si="0"/>
        <v>100</v>
      </c>
      <c r="I7" s="113">
        <f>96+110</f>
        <v>206</v>
      </c>
      <c r="J7" s="114">
        <f t="shared" si="1"/>
        <v>0.4854368932038835</v>
      </c>
      <c r="K7" s="114" t="s">
        <v>180</v>
      </c>
    </row>
    <row r="8" spans="1:11" s="113" customFormat="1" x14ac:dyDescent="0.25">
      <c r="A8" s="113">
        <v>7</v>
      </c>
      <c r="B8" s="113">
        <v>4001</v>
      </c>
      <c r="C8" s="113" t="s">
        <v>187</v>
      </c>
      <c r="D8" s="113">
        <v>20200917</v>
      </c>
      <c r="E8" s="114">
        <v>1.5</v>
      </c>
      <c r="F8" s="113" t="s">
        <v>185</v>
      </c>
      <c r="G8" s="113">
        <f>4*10</f>
        <v>40</v>
      </c>
      <c r="H8" s="114">
        <f t="shared" si="0"/>
        <v>60</v>
      </c>
      <c r="I8" s="113">
        <v>11</v>
      </c>
      <c r="J8" s="114">
        <f>E8/I8</f>
        <v>0.13636363636363635</v>
      </c>
      <c r="K8" s="114" t="s">
        <v>186</v>
      </c>
    </row>
    <row r="9" spans="1:11" s="113" customFormat="1" x14ac:dyDescent="0.25">
      <c r="A9" s="113">
        <v>8</v>
      </c>
      <c r="B9" s="113">
        <v>2001</v>
      </c>
      <c r="C9" s="113" t="s">
        <v>228</v>
      </c>
      <c r="D9" s="113">
        <v>20201002</v>
      </c>
      <c r="E9" s="114">
        <v>60</v>
      </c>
      <c r="F9" s="113" t="s">
        <v>185</v>
      </c>
      <c r="G9" s="113">
        <f>4*10</f>
        <v>40</v>
      </c>
      <c r="H9" s="114">
        <v>60</v>
      </c>
      <c r="I9" s="113">
        <v>11</v>
      </c>
      <c r="J9" s="114">
        <f>E9/I9</f>
        <v>5.4545454545454541</v>
      </c>
      <c r="K9" s="114" t="s">
        <v>186</v>
      </c>
    </row>
    <row r="10" spans="1:11" s="113" customFormat="1" x14ac:dyDescent="0.25">
      <c r="A10" s="113">
        <v>9</v>
      </c>
      <c r="B10" s="113">
        <v>3003</v>
      </c>
      <c r="C10" s="113" t="s">
        <v>233</v>
      </c>
      <c r="D10" s="113">
        <v>20201002</v>
      </c>
      <c r="E10" s="114">
        <v>65</v>
      </c>
      <c r="F10" s="113" t="s">
        <v>229</v>
      </c>
      <c r="G10" s="113">
        <v>10</v>
      </c>
      <c r="H10" s="114">
        <f>E10*G10</f>
        <v>650</v>
      </c>
      <c r="I10" s="113">
        <f>G10*10</f>
        <v>100</v>
      </c>
      <c r="J10" s="114">
        <f>H10/I10</f>
        <v>6.5</v>
      </c>
      <c r="K10" s="114" t="s">
        <v>186</v>
      </c>
    </row>
    <row r="11" spans="1:11" s="113" customFormat="1" x14ac:dyDescent="0.25">
      <c r="A11" s="113">
        <v>10</v>
      </c>
      <c r="B11" s="113">
        <v>2002</v>
      </c>
      <c r="C11" s="113" t="s">
        <v>234</v>
      </c>
      <c r="D11" s="113">
        <v>20201002</v>
      </c>
      <c r="E11" s="114">
        <v>8</v>
      </c>
      <c r="F11" s="113" t="s">
        <v>229</v>
      </c>
      <c r="G11" s="113">
        <v>1</v>
      </c>
      <c r="H11" s="114">
        <f>E11*G11</f>
        <v>8</v>
      </c>
      <c r="I11" s="113">
        <v>1</v>
      </c>
      <c r="J11" s="114">
        <f>H11/I11</f>
        <v>8</v>
      </c>
      <c r="K11" s="114" t="s">
        <v>186</v>
      </c>
    </row>
    <row r="12" spans="1:11" s="113" customFormat="1" x14ac:dyDescent="0.25">
      <c r="A12" s="113">
        <v>11</v>
      </c>
      <c r="B12" s="113">
        <v>3004</v>
      </c>
      <c r="C12" s="113" t="s">
        <v>235</v>
      </c>
      <c r="D12" s="113">
        <v>20201002</v>
      </c>
      <c r="E12" s="114">
        <v>16.5</v>
      </c>
      <c r="F12" s="113" t="s">
        <v>236</v>
      </c>
      <c r="G12" s="113">
        <v>4</v>
      </c>
      <c r="H12" s="114">
        <f>E12*G12</f>
        <v>66</v>
      </c>
      <c r="I12" s="113">
        <f>110*170</f>
        <v>18700</v>
      </c>
      <c r="J12" s="114">
        <f>H12/I12</f>
        <v>3.5294117647058825E-3</v>
      </c>
      <c r="K12" s="114" t="s">
        <v>237</v>
      </c>
    </row>
    <row r="13" spans="1:11" s="113" customFormat="1" x14ac:dyDescent="0.25">
      <c r="A13" s="113">
        <v>12</v>
      </c>
      <c r="B13" s="113">
        <v>3005</v>
      </c>
      <c r="C13" s="113" t="s">
        <v>238</v>
      </c>
      <c r="D13" s="113">
        <v>20201002</v>
      </c>
      <c r="E13" s="114">
        <v>30.5</v>
      </c>
      <c r="F13" s="113" t="s">
        <v>236</v>
      </c>
      <c r="G13" s="113">
        <v>2</v>
      </c>
      <c r="H13" s="114">
        <f>E13*G13</f>
        <v>61</v>
      </c>
      <c r="I13" s="113">
        <f>110*170</f>
        <v>18700</v>
      </c>
      <c r="J13" s="114">
        <f>H13/I13</f>
        <v>3.2620320855614973E-3</v>
      </c>
      <c r="K13" s="114" t="s">
        <v>237</v>
      </c>
    </row>
    <row r="14" spans="1:11" s="113" customFormat="1" x14ac:dyDescent="0.25">
      <c r="A14" s="113">
        <v>13</v>
      </c>
      <c r="B14" s="113">
        <v>2001</v>
      </c>
      <c r="C14" s="113" t="s">
        <v>228</v>
      </c>
      <c r="D14" s="113">
        <v>20201002</v>
      </c>
      <c r="E14" s="114">
        <v>12</v>
      </c>
      <c r="F14" s="113" t="s">
        <v>185</v>
      </c>
      <c r="G14" s="113">
        <v>1</v>
      </c>
      <c r="H14" s="114">
        <f>G14*E14</f>
        <v>12</v>
      </c>
      <c r="I14" s="113">
        <v>11</v>
      </c>
      <c r="J14" s="114">
        <f>E14/I14</f>
        <v>1.0909090909090908</v>
      </c>
      <c r="K14" s="114" t="s">
        <v>186</v>
      </c>
    </row>
    <row r="15" spans="1:11" s="113" customFormat="1" x14ac:dyDescent="0.25">
      <c r="A15" s="113">
        <v>14</v>
      </c>
      <c r="B15" s="113">
        <v>2002</v>
      </c>
      <c r="C15" s="113" t="s">
        <v>239</v>
      </c>
      <c r="D15" s="113">
        <v>20201002</v>
      </c>
      <c r="E15" s="114">
        <f>57.5/2</f>
        <v>28.75</v>
      </c>
      <c r="F15" s="113" t="s">
        <v>185</v>
      </c>
      <c r="G15" s="113">
        <v>2</v>
      </c>
      <c r="H15" s="114">
        <f>G15*E15</f>
        <v>57.5</v>
      </c>
      <c r="I15" s="113">
        <v>40</v>
      </c>
      <c r="J15" s="114">
        <f>E15/I15</f>
        <v>0.71875</v>
      </c>
      <c r="K15" s="114" t="s">
        <v>240</v>
      </c>
    </row>
  </sheetData>
  <autoFilter ref="A1:K15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62"/>
  <sheetViews>
    <sheetView rightToLeft="1" zoomScale="115" zoomScaleNormal="115" workbookViewId="0">
      <pane ySplit="2" topLeftCell="A3" activePane="bottomLeft" state="frozen"/>
      <selection pane="bottomLeft" activeCell="H2" sqref="H2:H3"/>
    </sheetView>
  </sheetViews>
  <sheetFormatPr defaultRowHeight="12.75" x14ac:dyDescent="0.25"/>
  <cols>
    <col min="1" max="1" width="17" style="118" customWidth="1"/>
    <col min="2" max="2" width="27.42578125" style="117" customWidth="1"/>
    <col min="3" max="3" width="15.140625" style="110" customWidth="1"/>
    <col min="4" max="4" width="12.5703125" style="116" customWidth="1"/>
    <col min="5" max="6" width="12.5703125" style="108" customWidth="1"/>
    <col min="7" max="7" width="15.7109375" style="108" customWidth="1"/>
    <col min="8" max="8" width="9.5703125" style="108" customWidth="1"/>
    <col min="9" max="9" width="11.42578125" style="108" customWidth="1"/>
    <col min="10" max="10" width="9" style="108" customWidth="1"/>
    <col min="11" max="11" width="9.140625" style="111"/>
    <col min="12" max="12" width="10.5703125" style="111" customWidth="1"/>
    <col min="13" max="13" width="37.28515625" style="111" customWidth="1"/>
    <col min="14" max="16384" width="9.140625" style="1"/>
  </cols>
  <sheetData>
    <row r="1" spans="1:13" x14ac:dyDescent="0.25">
      <c r="D1" s="115">
        <f>SUM(D3:D1000022)</f>
        <v>607</v>
      </c>
      <c r="L1" s="111">
        <f>SUM(L3:L1000022)</f>
        <v>951</v>
      </c>
    </row>
    <row r="2" spans="1:13" ht="31.5" customHeight="1" x14ac:dyDescent="0.25">
      <c r="A2" s="118" t="s">
        <v>108</v>
      </c>
      <c r="B2" s="117" t="s">
        <v>111</v>
      </c>
      <c r="C2" s="109" t="s">
        <v>25</v>
      </c>
      <c r="D2" s="116" t="s">
        <v>24</v>
      </c>
      <c r="E2" s="108" t="s">
        <v>125</v>
      </c>
      <c r="F2" s="108" t="s">
        <v>33</v>
      </c>
      <c r="G2" s="108" t="s">
        <v>113</v>
      </c>
      <c r="H2" s="108" t="s">
        <v>205</v>
      </c>
      <c r="I2" s="108" t="s">
        <v>206</v>
      </c>
      <c r="J2" s="108" t="s">
        <v>207</v>
      </c>
      <c r="K2" s="111" t="s">
        <v>156</v>
      </c>
      <c r="L2" s="111" t="s">
        <v>157</v>
      </c>
      <c r="M2" s="111" t="s">
        <v>208</v>
      </c>
    </row>
    <row r="3" spans="1:13" x14ac:dyDescent="0.25">
      <c r="A3" s="118" t="s">
        <v>106</v>
      </c>
      <c r="B3" s="117" t="s">
        <v>129</v>
      </c>
      <c r="C3" s="110" t="s">
        <v>40</v>
      </c>
      <c r="D3" s="116">
        <v>5</v>
      </c>
      <c r="E3" s="108" t="s">
        <v>54</v>
      </c>
      <c r="F3" s="108">
        <v>20200915</v>
      </c>
      <c r="G3" s="108" t="s">
        <v>114</v>
      </c>
      <c r="H3" s="108">
        <v>0.08</v>
      </c>
      <c r="K3" s="111">
        <v>0.75</v>
      </c>
      <c r="L3" s="111">
        <f t="shared" ref="L3:L34" si="0">K3*D3</f>
        <v>3.75</v>
      </c>
      <c r="M3" s="111" t="s">
        <v>209</v>
      </c>
    </row>
    <row r="4" spans="1:13" x14ac:dyDescent="0.25">
      <c r="A4" s="118" t="s">
        <v>106</v>
      </c>
      <c r="B4" s="117" t="s">
        <v>129</v>
      </c>
      <c r="C4" s="110" t="s">
        <v>52</v>
      </c>
      <c r="D4" s="116">
        <v>4</v>
      </c>
      <c r="E4" s="108" t="s">
        <v>54</v>
      </c>
      <c r="F4" s="108">
        <v>20200915</v>
      </c>
      <c r="G4" s="108" t="s">
        <v>114</v>
      </c>
      <c r="H4" s="108">
        <v>0.08</v>
      </c>
      <c r="K4" s="111">
        <v>0.75</v>
      </c>
      <c r="L4" s="111">
        <f t="shared" si="0"/>
        <v>3</v>
      </c>
    </row>
    <row r="5" spans="1:13" x14ac:dyDescent="0.25">
      <c r="A5" s="118" t="s">
        <v>106</v>
      </c>
      <c r="B5" s="117" t="s">
        <v>130</v>
      </c>
      <c r="C5" s="110" t="s">
        <v>40</v>
      </c>
      <c r="D5" s="116">
        <v>6</v>
      </c>
      <c r="E5" s="108" t="s">
        <v>54</v>
      </c>
      <c r="F5" s="108">
        <v>20200915</v>
      </c>
      <c r="G5" s="108" t="s">
        <v>114</v>
      </c>
      <c r="H5" s="108">
        <v>0.08</v>
      </c>
      <c r="K5" s="111">
        <v>0.75</v>
      </c>
      <c r="L5" s="111">
        <f t="shared" si="0"/>
        <v>4.5</v>
      </c>
    </row>
    <row r="6" spans="1:13" x14ac:dyDescent="0.25">
      <c r="A6" s="118" t="s">
        <v>106</v>
      </c>
      <c r="B6" s="117" t="s">
        <v>130</v>
      </c>
      <c r="C6" s="110" t="s">
        <v>47</v>
      </c>
      <c r="D6" s="116">
        <v>6</v>
      </c>
      <c r="E6" s="108" t="s">
        <v>54</v>
      </c>
      <c r="F6" s="108">
        <v>20200915</v>
      </c>
      <c r="G6" s="108" t="s">
        <v>114</v>
      </c>
      <c r="H6" s="108">
        <v>0.08</v>
      </c>
      <c r="K6" s="111">
        <v>0.75</v>
      </c>
      <c r="L6" s="111">
        <f t="shared" si="0"/>
        <v>4.5</v>
      </c>
    </row>
    <row r="7" spans="1:13" x14ac:dyDescent="0.25">
      <c r="A7" s="118" t="s">
        <v>106</v>
      </c>
      <c r="B7" s="117" t="s">
        <v>131</v>
      </c>
      <c r="C7" s="110" t="s">
        <v>40</v>
      </c>
      <c r="D7" s="116">
        <v>6</v>
      </c>
      <c r="E7" s="108" t="s">
        <v>54</v>
      </c>
      <c r="F7" s="108">
        <v>20200915</v>
      </c>
      <c r="G7" s="108" t="s">
        <v>114</v>
      </c>
      <c r="H7" s="108">
        <v>0.08</v>
      </c>
      <c r="K7" s="111">
        <v>0.75</v>
      </c>
      <c r="L7" s="111">
        <f t="shared" si="0"/>
        <v>4.5</v>
      </c>
    </row>
    <row r="8" spans="1:13" x14ac:dyDescent="0.25">
      <c r="A8" s="118" t="s">
        <v>106</v>
      </c>
      <c r="B8" s="117" t="s">
        <v>131</v>
      </c>
      <c r="C8" s="110" t="s">
        <v>52</v>
      </c>
      <c r="D8" s="116">
        <v>6</v>
      </c>
      <c r="E8" s="108" t="s">
        <v>54</v>
      </c>
      <c r="F8" s="108">
        <v>20200915</v>
      </c>
      <c r="G8" s="108" t="s">
        <v>114</v>
      </c>
      <c r="H8" s="108">
        <v>0.08</v>
      </c>
      <c r="K8" s="111">
        <v>0.75</v>
      </c>
      <c r="L8" s="111">
        <f t="shared" si="0"/>
        <v>4.5</v>
      </c>
    </row>
    <row r="9" spans="1:13" x14ac:dyDescent="0.25">
      <c r="A9" s="118" t="s">
        <v>106</v>
      </c>
      <c r="B9" s="117" t="s">
        <v>132</v>
      </c>
      <c r="C9" s="110" t="s">
        <v>40</v>
      </c>
      <c r="D9" s="116">
        <v>6</v>
      </c>
      <c r="E9" s="108" t="s">
        <v>54</v>
      </c>
      <c r="F9" s="108">
        <v>20200915</v>
      </c>
      <c r="G9" s="108" t="s">
        <v>114</v>
      </c>
      <c r="H9" s="108">
        <v>0.08</v>
      </c>
      <c r="K9" s="111">
        <v>0.75</v>
      </c>
      <c r="L9" s="111">
        <f t="shared" si="0"/>
        <v>4.5</v>
      </c>
    </row>
    <row r="10" spans="1:13" x14ac:dyDescent="0.25">
      <c r="A10" s="118" t="s">
        <v>106</v>
      </c>
      <c r="B10" s="117" t="s">
        <v>132</v>
      </c>
      <c r="C10" s="110" t="s">
        <v>47</v>
      </c>
      <c r="D10" s="116">
        <v>6</v>
      </c>
      <c r="E10" s="108" t="s">
        <v>54</v>
      </c>
      <c r="F10" s="108">
        <v>20200915</v>
      </c>
      <c r="G10" s="108" t="s">
        <v>114</v>
      </c>
      <c r="H10" s="108">
        <v>0.08</v>
      </c>
      <c r="K10" s="111">
        <v>0.75</v>
      </c>
      <c r="L10" s="111">
        <f t="shared" si="0"/>
        <v>4.5</v>
      </c>
    </row>
    <row r="11" spans="1:13" x14ac:dyDescent="0.25">
      <c r="A11" s="118" t="s">
        <v>106</v>
      </c>
      <c r="B11" s="117" t="s">
        <v>133</v>
      </c>
      <c r="C11" s="110" t="s">
        <v>40</v>
      </c>
      <c r="D11" s="116">
        <v>4</v>
      </c>
      <c r="E11" s="108" t="s">
        <v>54</v>
      </c>
      <c r="F11" s="108">
        <v>20200915</v>
      </c>
      <c r="G11" s="108" t="s">
        <v>114</v>
      </c>
      <c r="H11" s="108">
        <v>0.08</v>
      </c>
      <c r="K11" s="111">
        <v>0.75</v>
      </c>
      <c r="L11" s="111">
        <f t="shared" si="0"/>
        <v>3</v>
      </c>
    </row>
    <row r="12" spans="1:13" x14ac:dyDescent="0.25">
      <c r="A12" s="118" t="s">
        <v>106</v>
      </c>
      <c r="B12" s="117" t="s">
        <v>133</v>
      </c>
      <c r="C12" s="110" t="s">
        <v>155</v>
      </c>
      <c r="D12" s="116">
        <v>2</v>
      </c>
      <c r="E12" s="108" t="s">
        <v>54</v>
      </c>
      <c r="F12" s="108">
        <v>20200915</v>
      </c>
      <c r="G12" s="108" t="s">
        <v>114</v>
      </c>
      <c r="H12" s="108">
        <v>0.08</v>
      </c>
      <c r="K12" s="111">
        <v>0.75</v>
      </c>
      <c r="L12" s="111">
        <f t="shared" si="0"/>
        <v>1.5</v>
      </c>
    </row>
    <row r="13" spans="1:13" x14ac:dyDescent="0.25">
      <c r="A13" s="118" t="s">
        <v>106</v>
      </c>
      <c r="B13" s="117" t="s">
        <v>133</v>
      </c>
      <c r="C13" s="110" t="s">
        <v>47</v>
      </c>
      <c r="D13" s="116">
        <v>6</v>
      </c>
      <c r="E13" s="108" t="s">
        <v>54</v>
      </c>
      <c r="F13" s="108">
        <v>20200915</v>
      </c>
      <c r="G13" s="108" t="s">
        <v>114</v>
      </c>
      <c r="H13" s="108">
        <v>0.08</v>
      </c>
      <c r="K13" s="111">
        <v>0.75</v>
      </c>
      <c r="L13" s="111">
        <f t="shared" si="0"/>
        <v>4.5</v>
      </c>
    </row>
    <row r="14" spans="1:13" x14ac:dyDescent="0.25">
      <c r="A14" s="118" t="s">
        <v>106</v>
      </c>
      <c r="B14" s="117" t="s">
        <v>134</v>
      </c>
      <c r="C14" s="110" t="s">
        <v>155</v>
      </c>
      <c r="D14" s="116">
        <v>6</v>
      </c>
      <c r="E14" s="108" t="s">
        <v>54</v>
      </c>
      <c r="F14" s="108">
        <v>20200915</v>
      </c>
      <c r="G14" s="108" t="s">
        <v>114</v>
      </c>
      <c r="H14" s="108">
        <v>0.08</v>
      </c>
      <c r="K14" s="111">
        <v>0.75</v>
      </c>
      <c r="L14" s="111">
        <f t="shared" si="0"/>
        <v>4.5</v>
      </c>
    </row>
    <row r="15" spans="1:13" x14ac:dyDescent="0.25">
      <c r="A15" s="118" t="s">
        <v>106</v>
      </c>
      <c r="B15" s="117" t="s">
        <v>134</v>
      </c>
      <c r="C15" s="110" t="s">
        <v>52</v>
      </c>
      <c r="D15" s="116">
        <v>6</v>
      </c>
      <c r="E15" s="108" t="s">
        <v>54</v>
      </c>
      <c r="F15" s="108">
        <v>20200915</v>
      </c>
      <c r="G15" s="108" t="s">
        <v>114</v>
      </c>
      <c r="H15" s="108">
        <v>0.08</v>
      </c>
      <c r="K15" s="111">
        <v>0.75</v>
      </c>
      <c r="L15" s="111">
        <f t="shared" si="0"/>
        <v>4.5</v>
      </c>
    </row>
    <row r="16" spans="1:13" x14ac:dyDescent="0.25">
      <c r="A16" s="118" t="s">
        <v>106</v>
      </c>
      <c r="B16" s="117" t="s">
        <v>135</v>
      </c>
      <c r="C16" s="110" t="s">
        <v>155</v>
      </c>
      <c r="D16" s="116">
        <v>6</v>
      </c>
      <c r="E16" s="108" t="s">
        <v>54</v>
      </c>
      <c r="F16" s="108">
        <v>20200915</v>
      </c>
      <c r="G16" s="108" t="s">
        <v>114</v>
      </c>
      <c r="H16" s="108">
        <v>0.08</v>
      </c>
      <c r="K16" s="111">
        <v>0.75</v>
      </c>
      <c r="L16" s="111">
        <f t="shared" si="0"/>
        <v>4.5</v>
      </c>
    </row>
    <row r="17" spans="1:12" x14ac:dyDescent="0.25">
      <c r="A17" s="118" t="s">
        <v>106</v>
      </c>
      <c r="B17" s="117" t="s">
        <v>135</v>
      </c>
      <c r="C17" s="110" t="s">
        <v>52</v>
      </c>
      <c r="D17" s="116">
        <v>6</v>
      </c>
      <c r="E17" s="108" t="s">
        <v>54</v>
      </c>
      <c r="F17" s="108">
        <v>20200915</v>
      </c>
      <c r="G17" s="108" t="s">
        <v>114</v>
      </c>
      <c r="H17" s="108">
        <v>0.08</v>
      </c>
      <c r="K17" s="111">
        <v>0.75</v>
      </c>
      <c r="L17" s="111">
        <f t="shared" si="0"/>
        <v>4.5</v>
      </c>
    </row>
    <row r="18" spans="1:12" x14ac:dyDescent="0.25">
      <c r="A18" s="118" t="s">
        <v>106</v>
      </c>
      <c r="B18" s="117" t="s">
        <v>136</v>
      </c>
      <c r="C18" s="110" t="s">
        <v>43</v>
      </c>
      <c r="D18" s="116">
        <v>6</v>
      </c>
      <c r="E18" s="108" t="s">
        <v>54</v>
      </c>
      <c r="F18" s="108">
        <v>20200915</v>
      </c>
      <c r="G18" s="108" t="s">
        <v>114</v>
      </c>
      <c r="H18" s="108">
        <v>0.08</v>
      </c>
      <c r="K18" s="111">
        <v>0.75</v>
      </c>
      <c r="L18" s="111">
        <f t="shared" si="0"/>
        <v>4.5</v>
      </c>
    </row>
    <row r="19" spans="1:12" x14ac:dyDescent="0.25">
      <c r="A19" s="118" t="s">
        <v>106</v>
      </c>
      <c r="B19" s="117" t="s">
        <v>136</v>
      </c>
      <c r="C19" s="110" t="s">
        <v>47</v>
      </c>
      <c r="D19" s="116">
        <v>6</v>
      </c>
      <c r="E19" s="108" t="s">
        <v>54</v>
      </c>
      <c r="F19" s="108">
        <v>20200915</v>
      </c>
      <c r="G19" s="108" t="s">
        <v>114</v>
      </c>
      <c r="H19" s="108">
        <v>0.08</v>
      </c>
      <c r="K19" s="111">
        <v>0.75</v>
      </c>
      <c r="L19" s="111">
        <f t="shared" si="0"/>
        <v>4.5</v>
      </c>
    </row>
    <row r="20" spans="1:12" x14ac:dyDescent="0.25">
      <c r="A20" s="118" t="s">
        <v>106</v>
      </c>
      <c r="B20" s="117" t="s">
        <v>137</v>
      </c>
      <c r="C20" s="110" t="s">
        <v>43</v>
      </c>
      <c r="D20" s="116">
        <v>5</v>
      </c>
      <c r="E20" s="108" t="s">
        <v>54</v>
      </c>
      <c r="F20" s="108">
        <v>20200915</v>
      </c>
      <c r="G20" s="108" t="s">
        <v>114</v>
      </c>
      <c r="H20" s="108">
        <v>0.08</v>
      </c>
      <c r="K20" s="111">
        <v>0.75</v>
      </c>
      <c r="L20" s="111">
        <f t="shared" si="0"/>
        <v>3.75</v>
      </c>
    </row>
    <row r="21" spans="1:12" x14ac:dyDescent="0.25">
      <c r="A21" s="118" t="s">
        <v>106</v>
      </c>
      <c r="B21" s="117" t="s">
        <v>137</v>
      </c>
      <c r="C21" s="110" t="s">
        <v>52</v>
      </c>
      <c r="D21" s="116">
        <v>6</v>
      </c>
      <c r="E21" s="108" t="s">
        <v>54</v>
      </c>
      <c r="F21" s="108">
        <v>20200915</v>
      </c>
      <c r="G21" s="108" t="s">
        <v>114</v>
      </c>
      <c r="H21" s="108">
        <v>0.08</v>
      </c>
      <c r="K21" s="111">
        <v>0.75</v>
      </c>
      <c r="L21" s="111">
        <f t="shared" si="0"/>
        <v>4.5</v>
      </c>
    </row>
    <row r="22" spans="1:12" x14ac:dyDescent="0.25">
      <c r="A22" s="118" t="s">
        <v>106</v>
      </c>
      <c r="B22" s="117" t="s">
        <v>138</v>
      </c>
      <c r="C22" s="110" t="s">
        <v>43</v>
      </c>
      <c r="D22" s="116">
        <v>6</v>
      </c>
      <c r="E22" s="108" t="s">
        <v>54</v>
      </c>
      <c r="F22" s="108">
        <v>20200915</v>
      </c>
      <c r="G22" s="108" t="s">
        <v>114</v>
      </c>
      <c r="H22" s="108">
        <v>0.08</v>
      </c>
      <c r="K22" s="111">
        <v>0.75</v>
      </c>
      <c r="L22" s="111">
        <f t="shared" si="0"/>
        <v>4.5</v>
      </c>
    </row>
    <row r="23" spans="1:12" x14ac:dyDescent="0.25">
      <c r="A23" s="118" t="s">
        <v>106</v>
      </c>
      <c r="B23" s="117" t="s">
        <v>138</v>
      </c>
      <c r="C23" s="110" t="s">
        <v>47</v>
      </c>
      <c r="D23" s="116">
        <v>5</v>
      </c>
      <c r="E23" s="108" t="s">
        <v>54</v>
      </c>
      <c r="F23" s="108">
        <v>20200915</v>
      </c>
      <c r="G23" s="108" t="s">
        <v>114</v>
      </c>
      <c r="H23" s="108">
        <v>0.08</v>
      </c>
      <c r="K23" s="111">
        <v>0.75</v>
      </c>
      <c r="L23" s="111">
        <f t="shared" si="0"/>
        <v>3.75</v>
      </c>
    </row>
    <row r="24" spans="1:12" x14ac:dyDescent="0.25">
      <c r="A24" s="118" t="s">
        <v>106</v>
      </c>
      <c r="B24" s="117" t="s">
        <v>139</v>
      </c>
      <c r="C24" s="110" t="s">
        <v>43</v>
      </c>
      <c r="D24" s="116">
        <v>5</v>
      </c>
      <c r="E24" s="108" t="s">
        <v>54</v>
      </c>
      <c r="F24" s="108">
        <v>20200915</v>
      </c>
      <c r="G24" s="108" t="s">
        <v>114</v>
      </c>
      <c r="H24" s="108">
        <v>0.08</v>
      </c>
      <c r="K24" s="111">
        <v>0.75</v>
      </c>
      <c r="L24" s="111">
        <f t="shared" si="0"/>
        <v>3.75</v>
      </c>
    </row>
    <row r="25" spans="1:12" x14ac:dyDescent="0.25">
      <c r="A25" s="118" t="s">
        <v>106</v>
      </c>
      <c r="B25" s="117" t="s">
        <v>139</v>
      </c>
      <c r="C25" s="110" t="s">
        <v>52</v>
      </c>
      <c r="D25" s="116">
        <v>6</v>
      </c>
      <c r="E25" s="108" t="s">
        <v>54</v>
      </c>
      <c r="F25" s="108">
        <v>20200915</v>
      </c>
      <c r="G25" s="108" t="s">
        <v>114</v>
      </c>
      <c r="H25" s="108">
        <v>0.08</v>
      </c>
      <c r="K25" s="111">
        <v>0.75</v>
      </c>
      <c r="L25" s="111">
        <f t="shared" si="0"/>
        <v>4.5</v>
      </c>
    </row>
    <row r="26" spans="1:12" x14ac:dyDescent="0.25">
      <c r="A26" s="118" t="s">
        <v>106</v>
      </c>
      <c r="B26" s="117" t="s">
        <v>140</v>
      </c>
      <c r="C26" s="110" t="s">
        <v>43</v>
      </c>
      <c r="D26" s="116">
        <v>6</v>
      </c>
      <c r="E26" s="108" t="s">
        <v>54</v>
      </c>
      <c r="F26" s="108">
        <v>20200915</v>
      </c>
      <c r="G26" s="108" t="s">
        <v>114</v>
      </c>
      <c r="H26" s="108">
        <v>0.08</v>
      </c>
      <c r="K26" s="111">
        <v>0.75</v>
      </c>
      <c r="L26" s="111">
        <f t="shared" si="0"/>
        <v>4.5</v>
      </c>
    </row>
    <row r="27" spans="1:12" x14ac:dyDescent="0.25">
      <c r="A27" s="118" t="s">
        <v>106</v>
      </c>
      <c r="B27" s="117" t="s">
        <v>140</v>
      </c>
      <c r="C27" s="110" t="s">
        <v>47</v>
      </c>
      <c r="D27" s="116">
        <v>6</v>
      </c>
      <c r="E27" s="108" t="s">
        <v>54</v>
      </c>
      <c r="F27" s="108">
        <v>20200915</v>
      </c>
      <c r="G27" s="108" t="s">
        <v>114</v>
      </c>
      <c r="H27" s="108">
        <v>0.08</v>
      </c>
      <c r="K27" s="111">
        <v>0.75</v>
      </c>
      <c r="L27" s="111">
        <f t="shared" si="0"/>
        <v>4.5</v>
      </c>
    </row>
    <row r="28" spans="1:12" x14ac:dyDescent="0.25">
      <c r="A28" s="118" t="s">
        <v>106</v>
      </c>
      <c r="B28" s="117" t="s">
        <v>141</v>
      </c>
      <c r="C28" s="110" t="s">
        <v>43</v>
      </c>
      <c r="D28" s="116">
        <v>6</v>
      </c>
      <c r="E28" s="108" t="s">
        <v>54</v>
      </c>
      <c r="F28" s="108">
        <v>20200915</v>
      </c>
      <c r="G28" s="108" t="s">
        <v>114</v>
      </c>
      <c r="H28" s="108">
        <v>0.08</v>
      </c>
      <c r="K28" s="111">
        <v>0.75</v>
      </c>
      <c r="L28" s="111">
        <f t="shared" si="0"/>
        <v>4.5</v>
      </c>
    </row>
    <row r="29" spans="1:12" x14ac:dyDescent="0.25">
      <c r="A29" s="118" t="s">
        <v>106</v>
      </c>
      <c r="B29" s="117" t="s">
        <v>141</v>
      </c>
      <c r="C29" s="110" t="s">
        <v>47</v>
      </c>
      <c r="D29" s="116">
        <v>6</v>
      </c>
      <c r="E29" s="108" t="s">
        <v>54</v>
      </c>
      <c r="F29" s="108">
        <v>20200915</v>
      </c>
      <c r="G29" s="108" t="s">
        <v>114</v>
      </c>
      <c r="H29" s="108">
        <v>0.08</v>
      </c>
      <c r="K29" s="111">
        <v>0.75</v>
      </c>
      <c r="L29" s="111">
        <f t="shared" si="0"/>
        <v>4.5</v>
      </c>
    </row>
    <row r="30" spans="1:12" x14ac:dyDescent="0.25">
      <c r="A30" s="118" t="s">
        <v>106</v>
      </c>
      <c r="B30" s="117" t="s">
        <v>142</v>
      </c>
      <c r="C30" s="110" t="s">
        <v>43</v>
      </c>
      <c r="D30" s="116">
        <v>4</v>
      </c>
      <c r="E30" s="108" t="s">
        <v>54</v>
      </c>
      <c r="F30" s="108">
        <v>20200915</v>
      </c>
      <c r="G30" s="108" t="s">
        <v>114</v>
      </c>
      <c r="H30" s="108">
        <v>0.08</v>
      </c>
      <c r="K30" s="111">
        <v>0.75</v>
      </c>
      <c r="L30" s="111">
        <f t="shared" si="0"/>
        <v>3</v>
      </c>
    </row>
    <row r="31" spans="1:12" x14ac:dyDescent="0.25">
      <c r="A31" s="118" t="s">
        <v>106</v>
      </c>
      <c r="B31" s="117" t="s">
        <v>142</v>
      </c>
      <c r="C31" s="110" t="s">
        <v>52</v>
      </c>
      <c r="D31" s="116">
        <v>6</v>
      </c>
      <c r="E31" s="108" t="s">
        <v>54</v>
      </c>
      <c r="F31" s="108">
        <v>20200915</v>
      </c>
      <c r="G31" s="108" t="s">
        <v>114</v>
      </c>
      <c r="H31" s="108">
        <v>0.08</v>
      </c>
      <c r="K31" s="111">
        <v>0.75</v>
      </c>
      <c r="L31" s="111">
        <f t="shared" si="0"/>
        <v>4.5</v>
      </c>
    </row>
    <row r="32" spans="1:12" x14ac:dyDescent="0.25">
      <c r="A32" s="118" t="s">
        <v>106</v>
      </c>
      <c r="B32" s="117" t="s">
        <v>143</v>
      </c>
      <c r="C32" s="110" t="s">
        <v>43</v>
      </c>
      <c r="D32" s="116">
        <v>6</v>
      </c>
      <c r="E32" s="108" t="s">
        <v>54</v>
      </c>
      <c r="F32" s="108">
        <v>20200915</v>
      </c>
      <c r="G32" s="108" t="s">
        <v>114</v>
      </c>
      <c r="H32" s="108">
        <v>0.08</v>
      </c>
      <c r="K32" s="111">
        <v>0.75</v>
      </c>
      <c r="L32" s="111">
        <f t="shared" si="0"/>
        <v>4.5</v>
      </c>
    </row>
    <row r="33" spans="1:12" x14ac:dyDescent="0.25">
      <c r="A33" s="118" t="s">
        <v>106</v>
      </c>
      <c r="B33" s="117" t="s">
        <v>143</v>
      </c>
      <c r="C33" s="110" t="s">
        <v>47</v>
      </c>
      <c r="D33" s="116">
        <v>6</v>
      </c>
      <c r="E33" s="108" t="s">
        <v>54</v>
      </c>
      <c r="F33" s="108">
        <v>20200915</v>
      </c>
      <c r="G33" s="108" t="s">
        <v>114</v>
      </c>
      <c r="H33" s="108">
        <v>0.08</v>
      </c>
      <c r="K33" s="111">
        <v>0.75</v>
      </c>
      <c r="L33" s="111">
        <f t="shared" si="0"/>
        <v>4.5</v>
      </c>
    </row>
    <row r="34" spans="1:12" x14ac:dyDescent="0.25">
      <c r="A34" s="118" t="s">
        <v>106</v>
      </c>
      <c r="B34" s="117" t="s">
        <v>144</v>
      </c>
      <c r="C34" s="110" t="s">
        <v>43</v>
      </c>
      <c r="D34" s="116">
        <v>6</v>
      </c>
      <c r="E34" s="108" t="s">
        <v>54</v>
      </c>
      <c r="F34" s="108">
        <v>20200915</v>
      </c>
      <c r="G34" s="108" t="s">
        <v>114</v>
      </c>
      <c r="H34" s="108">
        <v>0.08</v>
      </c>
      <c r="K34" s="111">
        <v>0.75</v>
      </c>
      <c r="L34" s="111">
        <f t="shared" si="0"/>
        <v>4.5</v>
      </c>
    </row>
    <row r="35" spans="1:12" x14ac:dyDescent="0.25">
      <c r="A35" s="118" t="s">
        <v>106</v>
      </c>
      <c r="B35" s="117" t="s">
        <v>144</v>
      </c>
      <c r="C35" s="110" t="s">
        <v>47</v>
      </c>
      <c r="D35" s="116">
        <v>6</v>
      </c>
      <c r="E35" s="108" t="s">
        <v>54</v>
      </c>
      <c r="F35" s="108">
        <v>20200915</v>
      </c>
      <c r="G35" s="108" t="s">
        <v>114</v>
      </c>
      <c r="H35" s="108">
        <v>0.08</v>
      </c>
      <c r="K35" s="111">
        <v>0.75</v>
      </c>
      <c r="L35" s="111">
        <f t="shared" ref="L35:L66" si="1">K35*D35</f>
        <v>4.5</v>
      </c>
    </row>
    <row r="36" spans="1:12" x14ac:dyDescent="0.25">
      <c r="A36" s="118" t="s">
        <v>106</v>
      </c>
      <c r="B36" s="117" t="s">
        <v>145</v>
      </c>
      <c r="C36" s="110" t="s">
        <v>43</v>
      </c>
      <c r="D36" s="116">
        <v>6</v>
      </c>
      <c r="E36" s="108" t="s">
        <v>54</v>
      </c>
      <c r="F36" s="108">
        <v>20200915</v>
      </c>
      <c r="G36" s="108" t="s">
        <v>114</v>
      </c>
      <c r="H36" s="108">
        <v>0.08</v>
      </c>
      <c r="K36" s="111">
        <v>0.75</v>
      </c>
      <c r="L36" s="111">
        <f t="shared" si="1"/>
        <v>4.5</v>
      </c>
    </row>
    <row r="37" spans="1:12" x14ac:dyDescent="0.25">
      <c r="A37" s="118" t="s">
        <v>106</v>
      </c>
      <c r="B37" s="117" t="s">
        <v>145</v>
      </c>
      <c r="C37" s="110" t="s">
        <v>52</v>
      </c>
      <c r="D37" s="116">
        <v>6</v>
      </c>
      <c r="E37" s="108" t="s">
        <v>54</v>
      </c>
      <c r="F37" s="108">
        <v>20200915</v>
      </c>
      <c r="G37" s="108" t="s">
        <v>114</v>
      </c>
      <c r="H37" s="108">
        <v>0.08</v>
      </c>
      <c r="K37" s="111">
        <v>0.75</v>
      </c>
      <c r="L37" s="111">
        <f t="shared" si="1"/>
        <v>4.5</v>
      </c>
    </row>
    <row r="38" spans="1:12" x14ac:dyDescent="0.25">
      <c r="A38" s="118" t="s">
        <v>106</v>
      </c>
      <c r="B38" s="117" t="s">
        <v>146</v>
      </c>
      <c r="C38" s="110" t="s">
        <v>43</v>
      </c>
      <c r="D38" s="116">
        <v>6</v>
      </c>
      <c r="E38" s="108" t="s">
        <v>54</v>
      </c>
      <c r="F38" s="108">
        <v>20200915</v>
      </c>
      <c r="G38" s="108" t="s">
        <v>114</v>
      </c>
      <c r="H38" s="108">
        <v>0.08</v>
      </c>
      <c r="K38" s="111">
        <v>0.75</v>
      </c>
      <c r="L38" s="111">
        <f t="shared" si="1"/>
        <v>4.5</v>
      </c>
    </row>
    <row r="39" spans="1:12" x14ac:dyDescent="0.25">
      <c r="A39" s="118" t="s">
        <v>106</v>
      </c>
      <c r="B39" s="117" t="s">
        <v>146</v>
      </c>
      <c r="C39" s="110" t="s">
        <v>47</v>
      </c>
      <c r="D39" s="116">
        <v>6</v>
      </c>
      <c r="E39" s="108" t="s">
        <v>54</v>
      </c>
      <c r="F39" s="108">
        <v>20200915</v>
      </c>
      <c r="G39" s="108" t="s">
        <v>114</v>
      </c>
      <c r="H39" s="108">
        <v>0.08</v>
      </c>
      <c r="K39" s="111">
        <v>0.75</v>
      </c>
      <c r="L39" s="111">
        <f t="shared" si="1"/>
        <v>4.5</v>
      </c>
    </row>
    <row r="40" spans="1:12" x14ac:dyDescent="0.25">
      <c r="A40" s="118" t="s">
        <v>106</v>
      </c>
      <c r="B40" s="117" t="s">
        <v>147</v>
      </c>
      <c r="C40" s="110" t="s">
        <v>43</v>
      </c>
      <c r="D40" s="116">
        <v>6</v>
      </c>
      <c r="E40" s="108" t="s">
        <v>54</v>
      </c>
      <c r="F40" s="108">
        <v>20200915</v>
      </c>
      <c r="G40" s="108" t="s">
        <v>114</v>
      </c>
      <c r="H40" s="108">
        <v>0.08</v>
      </c>
      <c r="K40" s="111">
        <v>0.75</v>
      </c>
      <c r="L40" s="111">
        <f t="shared" si="1"/>
        <v>4.5</v>
      </c>
    </row>
    <row r="41" spans="1:12" x14ac:dyDescent="0.25">
      <c r="A41" s="118" t="s">
        <v>106</v>
      </c>
      <c r="B41" s="117" t="s">
        <v>147</v>
      </c>
      <c r="C41" s="110" t="s">
        <v>47</v>
      </c>
      <c r="D41" s="116">
        <v>6</v>
      </c>
      <c r="E41" s="108" t="s">
        <v>54</v>
      </c>
      <c r="F41" s="108">
        <v>20200915</v>
      </c>
      <c r="G41" s="108" t="s">
        <v>114</v>
      </c>
      <c r="H41" s="108">
        <v>0.08</v>
      </c>
      <c r="K41" s="111">
        <v>0.75</v>
      </c>
      <c r="L41" s="111">
        <f t="shared" si="1"/>
        <v>4.5</v>
      </c>
    </row>
    <row r="42" spans="1:12" x14ac:dyDescent="0.25">
      <c r="A42" s="118" t="s">
        <v>106</v>
      </c>
      <c r="B42" s="117" t="s">
        <v>148</v>
      </c>
      <c r="C42" s="110" t="s">
        <v>43</v>
      </c>
      <c r="D42" s="116">
        <v>6</v>
      </c>
      <c r="E42" s="108" t="s">
        <v>54</v>
      </c>
      <c r="F42" s="108">
        <v>20200915</v>
      </c>
      <c r="G42" s="108" t="s">
        <v>114</v>
      </c>
      <c r="H42" s="108">
        <v>0.08</v>
      </c>
      <c r="K42" s="111">
        <v>0.75</v>
      </c>
      <c r="L42" s="111">
        <f t="shared" si="1"/>
        <v>4.5</v>
      </c>
    </row>
    <row r="43" spans="1:12" x14ac:dyDescent="0.25">
      <c r="A43" s="118" t="s">
        <v>106</v>
      </c>
      <c r="B43" s="117" t="s">
        <v>148</v>
      </c>
      <c r="C43" s="110" t="s">
        <v>52</v>
      </c>
      <c r="D43" s="116">
        <v>6</v>
      </c>
      <c r="E43" s="108" t="s">
        <v>54</v>
      </c>
      <c r="F43" s="108">
        <v>20200915</v>
      </c>
      <c r="G43" s="108" t="s">
        <v>114</v>
      </c>
      <c r="H43" s="108">
        <v>0.08</v>
      </c>
      <c r="K43" s="111">
        <v>0.75</v>
      </c>
      <c r="L43" s="111">
        <f t="shared" si="1"/>
        <v>4.5</v>
      </c>
    </row>
    <row r="44" spans="1:12" x14ac:dyDescent="0.25">
      <c r="A44" s="118" t="s">
        <v>106</v>
      </c>
      <c r="B44" s="117" t="s">
        <v>149</v>
      </c>
      <c r="C44" s="110" t="s">
        <v>43</v>
      </c>
      <c r="D44" s="116">
        <v>6</v>
      </c>
      <c r="E44" s="108" t="s">
        <v>54</v>
      </c>
      <c r="F44" s="108">
        <v>20200915</v>
      </c>
      <c r="G44" s="108" t="s">
        <v>114</v>
      </c>
      <c r="H44" s="108">
        <v>0.08</v>
      </c>
      <c r="K44" s="111">
        <v>0.75</v>
      </c>
      <c r="L44" s="111">
        <f t="shared" si="1"/>
        <v>4.5</v>
      </c>
    </row>
    <row r="45" spans="1:12" x14ac:dyDescent="0.25">
      <c r="A45" s="118" t="s">
        <v>106</v>
      </c>
      <c r="B45" s="117" t="s">
        <v>149</v>
      </c>
      <c r="C45" s="110" t="s">
        <v>47</v>
      </c>
      <c r="D45" s="116">
        <v>6</v>
      </c>
      <c r="E45" s="108" t="s">
        <v>54</v>
      </c>
      <c r="F45" s="108">
        <v>20200915</v>
      </c>
      <c r="G45" s="108" t="s">
        <v>114</v>
      </c>
      <c r="H45" s="108">
        <v>0.08</v>
      </c>
      <c r="K45" s="111">
        <v>0.75</v>
      </c>
      <c r="L45" s="111">
        <f t="shared" si="1"/>
        <v>4.5</v>
      </c>
    </row>
    <row r="46" spans="1:12" x14ac:dyDescent="0.25">
      <c r="A46" s="118" t="s">
        <v>106</v>
      </c>
      <c r="B46" s="117" t="s">
        <v>150</v>
      </c>
      <c r="C46" s="110" t="s">
        <v>43</v>
      </c>
      <c r="D46" s="116">
        <v>6</v>
      </c>
      <c r="E46" s="108" t="s">
        <v>54</v>
      </c>
      <c r="F46" s="108">
        <v>20200915</v>
      </c>
      <c r="G46" s="108" t="s">
        <v>114</v>
      </c>
      <c r="H46" s="108">
        <v>0.08</v>
      </c>
      <c r="K46" s="111">
        <v>0.75</v>
      </c>
      <c r="L46" s="111">
        <f t="shared" si="1"/>
        <v>4.5</v>
      </c>
    </row>
    <row r="47" spans="1:12" x14ac:dyDescent="0.25">
      <c r="A47" s="118" t="s">
        <v>106</v>
      </c>
      <c r="B47" s="117" t="s">
        <v>150</v>
      </c>
      <c r="C47" s="110" t="s">
        <v>52</v>
      </c>
      <c r="D47" s="116">
        <v>5</v>
      </c>
      <c r="E47" s="108" t="s">
        <v>54</v>
      </c>
      <c r="F47" s="108">
        <v>20200915</v>
      </c>
      <c r="G47" s="108" t="s">
        <v>114</v>
      </c>
      <c r="H47" s="108">
        <v>0.08</v>
      </c>
      <c r="K47" s="111">
        <v>0.75</v>
      </c>
      <c r="L47" s="111">
        <f t="shared" si="1"/>
        <v>3.75</v>
      </c>
    </row>
    <row r="48" spans="1:12" x14ac:dyDescent="0.25">
      <c r="A48" s="118" t="s">
        <v>106</v>
      </c>
      <c r="B48" s="117" t="s">
        <v>151</v>
      </c>
      <c r="C48" s="110" t="s">
        <v>43</v>
      </c>
      <c r="D48" s="116">
        <v>6</v>
      </c>
      <c r="E48" s="108" t="s">
        <v>54</v>
      </c>
      <c r="F48" s="108">
        <v>20200915</v>
      </c>
      <c r="G48" s="108" t="s">
        <v>114</v>
      </c>
      <c r="H48" s="108">
        <v>0.08</v>
      </c>
      <c r="K48" s="111">
        <v>0.75</v>
      </c>
      <c r="L48" s="111">
        <f t="shared" si="1"/>
        <v>4.5</v>
      </c>
    </row>
    <row r="49" spans="1:12" x14ac:dyDescent="0.25">
      <c r="A49" s="118" t="s">
        <v>106</v>
      </c>
      <c r="B49" s="117" t="s">
        <v>151</v>
      </c>
      <c r="C49" s="110" t="s">
        <v>52</v>
      </c>
      <c r="D49" s="116">
        <v>6</v>
      </c>
      <c r="E49" s="108" t="s">
        <v>54</v>
      </c>
      <c r="F49" s="108">
        <v>20200915</v>
      </c>
      <c r="G49" s="108" t="s">
        <v>114</v>
      </c>
      <c r="H49" s="108">
        <v>0.08</v>
      </c>
      <c r="K49" s="111">
        <v>0.75</v>
      </c>
      <c r="L49" s="111">
        <f t="shared" si="1"/>
        <v>4.5</v>
      </c>
    </row>
    <row r="50" spans="1:12" x14ac:dyDescent="0.25">
      <c r="A50" s="118" t="s">
        <v>106</v>
      </c>
      <c r="B50" s="117" t="s">
        <v>152</v>
      </c>
      <c r="C50" s="110" t="s">
        <v>43</v>
      </c>
      <c r="D50" s="116">
        <v>6</v>
      </c>
      <c r="E50" s="108" t="s">
        <v>54</v>
      </c>
      <c r="F50" s="108">
        <v>20200915</v>
      </c>
      <c r="G50" s="108" t="s">
        <v>114</v>
      </c>
      <c r="H50" s="108">
        <v>0.08</v>
      </c>
      <c r="K50" s="111">
        <v>0.75</v>
      </c>
      <c r="L50" s="111">
        <f t="shared" si="1"/>
        <v>4.5</v>
      </c>
    </row>
    <row r="51" spans="1:12" x14ac:dyDescent="0.25">
      <c r="A51" s="118" t="s">
        <v>106</v>
      </c>
      <c r="B51" s="117" t="s">
        <v>152</v>
      </c>
      <c r="C51" s="110" t="s">
        <v>52</v>
      </c>
      <c r="D51" s="116">
        <v>6</v>
      </c>
      <c r="E51" s="108" t="s">
        <v>54</v>
      </c>
      <c r="F51" s="108">
        <v>20200915</v>
      </c>
      <c r="G51" s="108" t="s">
        <v>114</v>
      </c>
      <c r="H51" s="108">
        <v>0.08</v>
      </c>
      <c r="K51" s="111">
        <v>0.75</v>
      </c>
      <c r="L51" s="111">
        <f t="shared" si="1"/>
        <v>4.5</v>
      </c>
    </row>
    <row r="52" spans="1:12" x14ac:dyDescent="0.25">
      <c r="A52" s="118" t="s">
        <v>106</v>
      </c>
      <c r="B52" s="117" t="s">
        <v>153</v>
      </c>
      <c r="C52" s="110" t="s">
        <v>43</v>
      </c>
      <c r="D52" s="116">
        <v>5</v>
      </c>
      <c r="E52" s="108" t="s">
        <v>54</v>
      </c>
      <c r="F52" s="108">
        <v>20200915</v>
      </c>
      <c r="G52" s="108" t="s">
        <v>114</v>
      </c>
      <c r="H52" s="108">
        <v>0.08</v>
      </c>
      <c r="K52" s="111">
        <v>0.75</v>
      </c>
      <c r="L52" s="111">
        <f t="shared" si="1"/>
        <v>3.75</v>
      </c>
    </row>
    <row r="53" spans="1:12" x14ac:dyDescent="0.25">
      <c r="A53" s="118" t="s">
        <v>106</v>
      </c>
      <c r="B53" s="117" t="s">
        <v>153</v>
      </c>
      <c r="C53" s="110" t="s">
        <v>52</v>
      </c>
      <c r="D53" s="116">
        <v>6</v>
      </c>
      <c r="E53" s="108" t="s">
        <v>54</v>
      </c>
      <c r="F53" s="108">
        <v>20200915</v>
      </c>
      <c r="G53" s="108" t="s">
        <v>114</v>
      </c>
      <c r="H53" s="108">
        <v>0.08</v>
      </c>
      <c r="K53" s="111">
        <v>0.75</v>
      </c>
      <c r="L53" s="111">
        <f t="shared" si="1"/>
        <v>4.5</v>
      </c>
    </row>
    <row r="54" spans="1:12" x14ac:dyDescent="0.25">
      <c r="A54" s="118" t="s">
        <v>106</v>
      </c>
      <c r="B54" s="117" t="s">
        <v>154</v>
      </c>
      <c r="C54" s="110" t="s">
        <v>43</v>
      </c>
      <c r="D54" s="116">
        <v>6</v>
      </c>
      <c r="E54" s="108" t="s">
        <v>54</v>
      </c>
      <c r="F54" s="108">
        <v>20200915</v>
      </c>
      <c r="G54" s="108" t="s">
        <v>114</v>
      </c>
      <c r="H54" s="108">
        <v>0.08</v>
      </c>
      <c r="K54" s="111">
        <v>0.75</v>
      </c>
      <c r="L54" s="111">
        <f t="shared" si="1"/>
        <v>4.5</v>
      </c>
    </row>
    <row r="55" spans="1:12" x14ac:dyDescent="0.25">
      <c r="A55" s="118" t="s">
        <v>106</v>
      </c>
      <c r="B55" s="117" t="s">
        <v>154</v>
      </c>
      <c r="C55" s="110" t="s">
        <v>52</v>
      </c>
      <c r="D55" s="116">
        <v>6</v>
      </c>
      <c r="E55" s="108" t="s">
        <v>54</v>
      </c>
      <c r="F55" s="108">
        <v>20200915</v>
      </c>
      <c r="G55" s="108" t="s">
        <v>114</v>
      </c>
      <c r="H55" s="108">
        <v>0.08</v>
      </c>
      <c r="K55" s="111">
        <v>0.75</v>
      </c>
      <c r="L55" s="111">
        <f t="shared" si="1"/>
        <v>4.5</v>
      </c>
    </row>
    <row r="56" spans="1:12" hidden="1" x14ac:dyDescent="0.25">
      <c r="A56" s="118" t="s">
        <v>105</v>
      </c>
      <c r="B56" s="117" t="s">
        <v>129</v>
      </c>
      <c r="C56" s="110" t="s">
        <v>44</v>
      </c>
      <c r="D56" s="116">
        <v>6</v>
      </c>
      <c r="E56" s="108" t="s">
        <v>54</v>
      </c>
      <c r="F56" s="108">
        <v>20200915</v>
      </c>
      <c r="G56" s="108" t="s">
        <v>124</v>
      </c>
      <c r="K56" s="111">
        <v>1</v>
      </c>
      <c r="L56" s="111">
        <f t="shared" si="1"/>
        <v>6</v>
      </c>
    </row>
    <row r="57" spans="1:12" hidden="1" x14ac:dyDescent="0.25">
      <c r="A57" s="118" t="s">
        <v>105</v>
      </c>
      <c r="B57" s="117" t="s">
        <v>130</v>
      </c>
      <c r="C57" s="110" t="s">
        <v>44</v>
      </c>
      <c r="D57" s="116">
        <v>7</v>
      </c>
      <c r="E57" s="108" t="s">
        <v>54</v>
      </c>
      <c r="F57" s="108">
        <v>20200915</v>
      </c>
      <c r="G57" s="108" t="s">
        <v>124</v>
      </c>
      <c r="K57" s="111">
        <v>1</v>
      </c>
      <c r="L57" s="111">
        <f t="shared" si="1"/>
        <v>7</v>
      </c>
    </row>
    <row r="58" spans="1:12" hidden="1" x14ac:dyDescent="0.25">
      <c r="A58" s="118" t="s">
        <v>105</v>
      </c>
      <c r="B58" s="117" t="s">
        <v>131</v>
      </c>
      <c r="C58" s="110" t="s">
        <v>44</v>
      </c>
      <c r="D58" s="116">
        <v>5</v>
      </c>
      <c r="E58" s="108" t="s">
        <v>54</v>
      </c>
      <c r="F58" s="108">
        <v>20200915</v>
      </c>
      <c r="G58" s="108" t="s">
        <v>124</v>
      </c>
      <c r="K58" s="111">
        <v>1</v>
      </c>
      <c r="L58" s="111">
        <f t="shared" si="1"/>
        <v>5</v>
      </c>
    </row>
    <row r="59" spans="1:12" hidden="1" x14ac:dyDescent="0.25">
      <c r="A59" s="118" t="s">
        <v>105</v>
      </c>
      <c r="B59" s="117" t="s">
        <v>132</v>
      </c>
      <c r="C59" s="110" t="s">
        <v>44</v>
      </c>
      <c r="D59" s="116">
        <v>6</v>
      </c>
      <c r="E59" s="108" t="s">
        <v>54</v>
      </c>
      <c r="F59" s="108">
        <v>20200915</v>
      </c>
      <c r="G59" s="108" t="s">
        <v>124</v>
      </c>
      <c r="K59" s="111">
        <v>1</v>
      </c>
      <c r="L59" s="111">
        <f t="shared" si="1"/>
        <v>6</v>
      </c>
    </row>
    <row r="60" spans="1:12" hidden="1" x14ac:dyDescent="0.25">
      <c r="A60" s="118" t="s">
        <v>105</v>
      </c>
      <c r="B60" s="117" t="s">
        <v>133</v>
      </c>
      <c r="C60" s="110" t="s">
        <v>44</v>
      </c>
      <c r="D60" s="116">
        <v>6</v>
      </c>
      <c r="E60" s="108" t="s">
        <v>54</v>
      </c>
      <c r="F60" s="108">
        <v>20200915</v>
      </c>
      <c r="G60" s="108" t="s">
        <v>124</v>
      </c>
      <c r="K60" s="111">
        <v>1</v>
      </c>
      <c r="L60" s="111">
        <f t="shared" si="1"/>
        <v>6</v>
      </c>
    </row>
    <row r="61" spans="1:12" hidden="1" x14ac:dyDescent="0.25">
      <c r="A61" s="118" t="s">
        <v>105</v>
      </c>
      <c r="B61" s="117" t="s">
        <v>134</v>
      </c>
      <c r="C61" s="110" t="s">
        <v>44</v>
      </c>
      <c r="D61" s="116">
        <v>6</v>
      </c>
      <c r="E61" s="108" t="s">
        <v>54</v>
      </c>
      <c r="F61" s="108">
        <v>20200915</v>
      </c>
      <c r="G61" s="108" t="s">
        <v>124</v>
      </c>
      <c r="K61" s="111">
        <v>1</v>
      </c>
      <c r="L61" s="111">
        <f t="shared" si="1"/>
        <v>6</v>
      </c>
    </row>
    <row r="62" spans="1:12" hidden="1" x14ac:dyDescent="0.25">
      <c r="A62" s="118" t="s">
        <v>105</v>
      </c>
      <c r="B62" s="117" t="s">
        <v>135</v>
      </c>
      <c r="C62" s="110" t="s">
        <v>44</v>
      </c>
      <c r="D62" s="116">
        <v>6</v>
      </c>
      <c r="E62" s="108" t="s">
        <v>54</v>
      </c>
      <c r="F62" s="108">
        <v>20200915</v>
      </c>
      <c r="G62" s="108" t="s">
        <v>124</v>
      </c>
      <c r="K62" s="111">
        <v>1</v>
      </c>
      <c r="L62" s="111">
        <f t="shared" si="1"/>
        <v>6</v>
      </c>
    </row>
    <row r="63" spans="1:12" hidden="1" x14ac:dyDescent="0.25">
      <c r="A63" s="118" t="s">
        <v>105</v>
      </c>
      <c r="B63" s="117" t="s">
        <v>136</v>
      </c>
      <c r="D63" s="116">
        <v>0</v>
      </c>
      <c r="E63" s="108" t="s">
        <v>54</v>
      </c>
      <c r="F63" s="108">
        <v>20200915</v>
      </c>
      <c r="G63" s="108" t="s">
        <v>124</v>
      </c>
      <c r="K63" s="111">
        <v>1</v>
      </c>
      <c r="L63" s="111">
        <f t="shared" si="1"/>
        <v>0</v>
      </c>
    </row>
    <row r="64" spans="1:12" hidden="1" x14ac:dyDescent="0.25">
      <c r="A64" s="118" t="s">
        <v>105</v>
      </c>
      <c r="B64" s="117" t="s">
        <v>137</v>
      </c>
      <c r="D64" s="116">
        <v>0</v>
      </c>
      <c r="E64" s="108" t="s">
        <v>54</v>
      </c>
      <c r="F64" s="108">
        <v>20200915</v>
      </c>
      <c r="G64" s="108" t="s">
        <v>124</v>
      </c>
      <c r="K64" s="111">
        <v>1</v>
      </c>
      <c r="L64" s="111">
        <f t="shared" si="1"/>
        <v>0</v>
      </c>
    </row>
    <row r="65" spans="1:12" hidden="1" x14ac:dyDescent="0.25">
      <c r="A65" s="118" t="s">
        <v>105</v>
      </c>
      <c r="B65" s="117" t="s">
        <v>138</v>
      </c>
      <c r="D65" s="116">
        <v>0</v>
      </c>
      <c r="E65" s="108" t="s">
        <v>54</v>
      </c>
      <c r="F65" s="108">
        <v>20200915</v>
      </c>
      <c r="G65" s="108" t="s">
        <v>124</v>
      </c>
      <c r="K65" s="111">
        <v>1</v>
      </c>
      <c r="L65" s="111">
        <f t="shared" si="1"/>
        <v>0</v>
      </c>
    </row>
    <row r="66" spans="1:12" hidden="1" x14ac:dyDescent="0.25">
      <c r="A66" s="118" t="s">
        <v>105</v>
      </c>
      <c r="B66" s="117" t="s">
        <v>139</v>
      </c>
      <c r="D66" s="116">
        <v>0</v>
      </c>
      <c r="E66" s="108" t="s">
        <v>54</v>
      </c>
      <c r="F66" s="108">
        <v>20200915</v>
      </c>
      <c r="G66" s="108" t="s">
        <v>124</v>
      </c>
      <c r="K66" s="111">
        <v>1</v>
      </c>
      <c r="L66" s="111">
        <f t="shared" si="1"/>
        <v>0</v>
      </c>
    </row>
    <row r="67" spans="1:12" hidden="1" x14ac:dyDescent="0.25">
      <c r="A67" s="118" t="s">
        <v>105</v>
      </c>
      <c r="B67" s="117" t="s">
        <v>140</v>
      </c>
      <c r="D67" s="116">
        <v>0</v>
      </c>
      <c r="E67" s="108" t="s">
        <v>54</v>
      </c>
      <c r="F67" s="108">
        <v>20200915</v>
      </c>
      <c r="G67" s="108" t="s">
        <v>124</v>
      </c>
      <c r="K67" s="111">
        <v>1</v>
      </c>
      <c r="L67" s="111">
        <f t="shared" ref="L67:L98" si="2">K67*D67</f>
        <v>0</v>
      </c>
    </row>
    <row r="68" spans="1:12" hidden="1" x14ac:dyDescent="0.25">
      <c r="A68" s="118" t="s">
        <v>105</v>
      </c>
      <c r="B68" s="117" t="s">
        <v>141</v>
      </c>
      <c r="D68" s="116">
        <v>0</v>
      </c>
      <c r="E68" s="108" t="s">
        <v>54</v>
      </c>
      <c r="F68" s="108">
        <v>20200915</v>
      </c>
      <c r="G68" s="108" t="s">
        <v>124</v>
      </c>
      <c r="K68" s="111">
        <v>1</v>
      </c>
      <c r="L68" s="111">
        <f t="shared" si="2"/>
        <v>0</v>
      </c>
    </row>
    <row r="69" spans="1:12" hidden="1" x14ac:dyDescent="0.25">
      <c r="A69" s="118" t="s">
        <v>105</v>
      </c>
      <c r="B69" s="117" t="s">
        <v>142</v>
      </c>
      <c r="D69" s="116">
        <v>0</v>
      </c>
      <c r="E69" s="108" t="s">
        <v>54</v>
      </c>
      <c r="F69" s="108">
        <v>20200915</v>
      </c>
      <c r="G69" s="108" t="s">
        <v>124</v>
      </c>
      <c r="K69" s="111">
        <v>1</v>
      </c>
      <c r="L69" s="111">
        <f t="shared" si="2"/>
        <v>0</v>
      </c>
    </row>
    <row r="70" spans="1:12" hidden="1" x14ac:dyDescent="0.25">
      <c r="A70" s="118" t="s">
        <v>105</v>
      </c>
      <c r="B70" s="117" t="s">
        <v>143</v>
      </c>
      <c r="D70" s="116">
        <v>0</v>
      </c>
      <c r="E70" s="108" t="s">
        <v>54</v>
      </c>
      <c r="F70" s="108">
        <v>20200915</v>
      </c>
      <c r="G70" s="108" t="s">
        <v>124</v>
      </c>
      <c r="K70" s="111">
        <v>1</v>
      </c>
      <c r="L70" s="111">
        <f t="shared" si="2"/>
        <v>0</v>
      </c>
    </row>
    <row r="71" spans="1:12" hidden="1" x14ac:dyDescent="0.25">
      <c r="A71" s="118" t="s">
        <v>105</v>
      </c>
      <c r="B71" s="117" t="s">
        <v>144</v>
      </c>
      <c r="D71" s="116">
        <v>0</v>
      </c>
      <c r="E71" s="108" t="s">
        <v>54</v>
      </c>
      <c r="F71" s="108">
        <v>20200915</v>
      </c>
      <c r="G71" s="108" t="s">
        <v>124</v>
      </c>
      <c r="K71" s="111">
        <v>1</v>
      </c>
      <c r="L71" s="111">
        <f t="shared" si="2"/>
        <v>0</v>
      </c>
    </row>
    <row r="72" spans="1:12" hidden="1" x14ac:dyDescent="0.25">
      <c r="A72" s="118" t="s">
        <v>105</v>
      </c>
      <c r="B72" s="117" t="s">
        <v>145</v>
      </c>
      <c r="D72" s="116">
        <v>0</v>
      </c>
      <c r="E72" s="108" t="s">
        <v>54</v>
      </c>
      <c r="F72" s="108">
        <v>20200915</v>
      </c>
      <c r="G72" s="108" t="s">
        <v>124</v>
      </c>
      <c r="K72" s="111">
        <v>1</v>
      </c>
      <c r="L72" s="111">
        <f t="shared" si="2"/>
        <v>0</v>
      </c>
    </row>
    <row r="73" spans="1:12" hidden="1" x14ac:dyDescent="0.25">
      <c r="A73" s="118" t="s">
        <v>105</v>
      </c>
      <c r="B73" s="117" t="s">
        <v>146</v>
      </c>
      <c r="D73" s="116">
        <v>0</v>
      </c>
      <c r="E73" s="108" t="s">
        <v>54</v>
      </c>
      <c r="F73" s="108">
        <v>20200915</v>
      </c>
      <c r="G73" s="108" t="s">
        <v>124</v>
      </c>
      <c r="K73" s="111">
        <v>1</v>
      </c>
      <c r="L73" s="111">
        <f t="shared" si="2"/>
        <v>0</v>
      </c>
    </row>
    <row r="74" spans="1:12" hidden="1" x14ac:dyDescent="0.25">
      <c r="A74" s="118" t="s">
        <v>105</v>
      </c>
      <c r="B74" s="117" t="s">
        <v>147</v>
      </c>
      <c r="D74" s="116">
        <v>0</v>
      </c>
      <c r="E74" s="108" t="s">
        <v>54</v>
      </c>
      <c r="F74" s="108">
        <v>20200915</v>
      </c>
      <c r="G74" s="108" t="s">
        <v>124</v>
      </c>
      <c r="K74" s="111">
        <v>1</v>
      </c>
      <c r="L74" s="111">
        <f t="shared" si="2"/>
        <v>0</v>
      </c>
    </row>
    <row r="75" spans="1:12" hidden="1" x14ac:dyDescent="0.25">
      <c r="A75" s="118" t="s">
        <v>105</v>
      </c>
      <c r="B75" s="117" t="s">
        <v>148</v>
      </c>
      <c r="D75" s="116">
        <v>0</v>
      </c>
      <c r="E75" s="108" t="s">
        <v>54</v>
      </c>
      <c r="F75" s="108">
        <v>20200915</v>
      </c>
      <c r="G75" s="108" t="s">
        <v>124</v>
      </c>
      <c r="K75" s="111">
        <v>1</v>
      </c>
      <c r="L75" s="111">
        <f t="shared" si="2"/>
        <v>0</v>
      </c>
    </row>
    <row r="76" spans="1:12" hidden="1" x14ac:dyDescent="0.25">
      <c r="A76" s="118" t="s">
        <v>105</v>
      </c>
      <c r="B76" s="117" t="s">
        <v>149</v>
      </c>
      <c r="D76" s="116">
        <v>0</v>
      </c>
      <c r="E76" s="108" t="s">
        <v>54</v>
      </c>
      <c r="F76" s="108">
        <v>20200915</v>
      </c>
      <c r="G76" s="108" t="s">
        <v>124</v>
      </c>
      <c r="K76" s="111">
        <v>1</v>
      </c>
      <c r="L76" s="111">
        <f t="shared" si="2"/>
        <v>0</v>
      </c>
    </row>
    <row r="77" spans="1:12" hidden="1" x14ac:dyDescent="0.25">
      <c r="A77" s="118" t="s">
        <v>105</v>
      </c>
      <c r="B77" s="117" t="s">
        <v>150</v>
      </c>
      <c r="D77" s="116">
        <v>0</v>
      </c>
      <c r="E77" s="108" t="s">
        <v>54</v>
      </c>
      <c r="F77" s="108">
        <v>20200915</v>
      </c>
      <c r="G77" s="108" t="s">
        <v>124</v>
      </c>
      <c r="K77" s="111">
        <v>1</v>
      </c>
      <c r="L77" s="111">
        <f t="shared" si="2"/>
        <v>0</v>
      </c>
    </row>
    <row r="78" spans="1:12" hidden="1" x14ac:dyDescent="0.25">
      <c r="A78" s="118" t="s">
        <v>105</v>
      </c>
      <c r="B78" s="117" t="s">
        <v>151</v>
      </c>
      <c r="D78" s="116">
        <v>0</v>
      </c>
      <c r="E78" s="108" t="s">
        <v>54</v>
      </c>
      <c r="F78" s="108">
        <v>20200915</v>
      </c>
      <c r="G78" s="108" t="s">
        <v>124</v>
      </c>
      <c r="K78" s="111">
        <v>1</v>
      </c>
      <c r="L78" s="111">
        <f t="shared" si="2"/>
        <v>0</v>
      </c>
    </row>
    <row r="79" spans="1:12" hidden="1" x14ac:dyDescent="0.25">
      <c r="A79" s="118" t="s">
        <v>105</v>
      </c>
      <c r="B79" s="117" t="s">
        <v>152</v>
      </c>
      <c r="D79" s="116">
        <v>0</v>
      </c>
      <c r="E79" s="108" t="s">
        <v>54</v>
      </c>
      <c r="F79" s="108">
        <v>20200915</v>
      </c>
      <c r="G79" s="108" t="s">
        <v>124</v>
      </c>
      <c r="K79" s="111">
        <v>1</v>
      </c>
      <c r="L79" s="111">
        <f t="shared" si="2"/>
        <v>0</v>
      </c>
    </row>
    <row r="80" spans="1:12" hidden="1" x14ac:dyDescent="0.25">
      <c r="A80" s="118" t="s">
        <v>105</v>
      </c>
      <c r="B80" s="117" t="s">
        <v>153</v>
      </c>
      <c r="D80" s="116">
        <v>0</v>
      </c>
      <c r="E80" s="108" t="s">
        <v>54</v>
      </c>
      <c r="F80" s="108">
        <v>20200915</v>
      </c>
      <c r="G80" s="108" t="s">
        <v>124</v>
      </c>
      <c r="K80" s="111">
        <v>1</v>
      </c>
      <c r="L80" s="111">
        <f t="shared" si="2"/>
        <v>0</v>
      </c>
    </row>
    <row r="81" spans="1:12" hidden="1" x14ac:dyDescent="0.25">
      <c r="A81" s="118" t="s">
        <v>105</v>
      </c>
      <c r="B81" s="117" t="s">
        <v>154</v>
      </c>
      <c r="D81" s="116">
        <v>0</v>
      </c>
      <c r="E81" s="108" t="s">
        <v>54</v>
      </c>
      <c r="F81" s="108">
        <v>20200915</v>
      </c>
      <c r="G81" s="108" t="s">
        <v>124</v>
      </c>
      <c r="K81" s="111">
        <v>1</v>
      </c>
      <c r="L81" s="111">
        <f t="shared" si="2"/>
        <v>0</v>
      </c>
    </row>
    <row r="82" spans="1:12" hidden="1" x14ac:dyDescent="0.25">
      <c r="A82" s="118" t="s">
        <v>79</v>
      </c>
      <c r="B82" s="117" t="s">
        <v>129</v>
      </c>
      <c r="D82" s="116">
        <v>0</v>
      </c>
      <c r="E82" s="108" t="s">
        <v>54</v>
      </c>
      <c r="F82" s="108">
        <v>20200915</v>
      </c>
      <c r="G82" s="108" t="s">
        <v>128</v>
      </c>
      <c r="K82" s="111">
        <v>1.25</v>
      </c>
      <c r="L82" s="111">
        <f t="shared" si="2"/>
        <v>0</v>
      </c>
    </row>
    <row r="83" spans="1:12" hidden="1" x14ac:dyDescent="0.25">
      <c r="A83" s="118" t="s">
        <v>79</v>
      </c>
      <c r="B83" s="117" t="s">
        <v>130</v>
      </c>
      <c r="D83" s="116">
        <v>0</v>
      </c>
      <c r="E83" s="108" t="s">
        <v>54</v>
      </c>
      <c r="F83" s="108">
        <v>20200915</v>
      </c>
      <c r="G83" s="108" t="s">
        <v>128</v>
      </c>
      <c r="K83" s="111">
        <v>1.25</v>
      </c>
      <c r="L83" s="111">
        <f t="shared" si="2"/>
        <v>0</v>
      </c>
    </row>
    <row r="84" spans="1:12" hidden="1" x14ac:dyDescent="0.25">
      <c r="A84" s="118" t="s">
        <v>79</v>
      </c>
      <c r="B84" s="117" t="s">
        <v>131</v>
      </c>
      <c r="D84" s="116">
        <v>0</v>
      </c>
      <c r="E84" s="108" t="s">
        <v>54</v>
      </c>
      <c r="F84" s="108">
        <v>20200915</v>
      </c>
      <c r="G84" s="108" t="s">
        <v>128</v>
      </c>
      <c r="K84" s="111">
        <v>1.25</v>
      </c>
      <c r="L84" s="111">
        <f t="shared" si="2"/>
        <v>0</v>
      </c>
    </row>
    <row r="85" spans="1:12" hidden="1" x14ac:dyDescent="0.25">
      <c r="A85" s="118" t="s">
        <v>79</v>
      </c>
      <c r="B85" s="117" t="s">
        <v>132</v>
      </c>
      <c r="D85" s="116">
        <v>0</v>
      </c>
      <c r="E85" s="108" t="s">
        <v>54</v>
      </c>
      <c r="F85" s="108">
        <v>20200915</v>
      </c>
      <c r="G85" s="108" t="s">
        <v>128</v>
      </c>
      <c r="K85" s="111">
        <v>1.25</v>
      </c>
      <c r="L85" s="111">
        <f t="shared" si="2"/>
        <v>0</v>
      </c>
    </row>
    <row r="86" spans="1:12" hidden="1" x14ac:dyDescent="0.25">
      <c r="A86" s="118" t="s">
        <v>79</v>
      </c>
      <c r="B86" s="117" t="s">
        <v>133</v>
      </c>
      <c r="D86" s="116">
        <v>0</v>
      </c>
      <c r="E86" s="108" t="s">
        <v>54</v>
      </c>
      <c r="F86" s="108">
        <v>20200915</v>
      </c>
      <c r="G86" s="108" t="s">
        <v>128</v>
      </c>
      <c r="K86" s="111">
        <v>1.25</v>
      </c>
      <c r="L86" s="111">
        <f t="shared" si="2"/>
        <v>0</v>
      </c>
    </row>
    <row r="87" spans="1:12" hidden="1" x14ac:dyDescent="0.25">
      <c r="A87" s="118" t="s">
        <v>79</v>
      </c>
      <c r="B87" s="117" t="s">
        <v>134</v>
      </c>
      <c r="D87" s="116">
        <v>0</v>
      </c>
      <c r="E87" s="108" t="s">
        <v>54</v>
      </c>
      <c r="F87" s="108">
        <v>20200915</v>
      </c>
      <c r="G87" s="108" t="s">
        <v>128</v>
      </c>
      <c r="K87" s="111">
        <v>1.25</v>
      </c>
      <c r="L87" s="111">
        <f t="shared" si="2"/>
        <v>0</v>
      </c>
    </row>
    <row r="88" spans="1:12" hidden="1" x14ac:dyDescent="0.25">
      <c r="A88" s="118" t="s">
        <v>79</v>
      </c>
      <c r="B88" s="117" t="s">
        <v>135</v>
      </c>
      <c r="D88" s="116">
        <v>0</v>
      </c>
      <c r="E88" s="108" t="s">
        <v>54</v>
      </c>
      <c r="F88" s="108">
        <v>20200915</v>
      </c>
      <c r="G88" s="108" t="s">
        <v>128</v>
      </c>
      <c r="K88" s="111">
        <v>1.25</v>
      </c>
      <c r="L88" s="111">
        <f t="shared" si="2"/>
        <v>0</v>
      </c>
    </row>
    <row r="89" spans="1:12" hidden="1" x14ac:dyDescent="0.25">
      <c r="A89" s="118" t="s">
        <v>79</v>
      </c>
      <c r="B89" s="117" t="s">
        <v>136</v>
      </c>
      <c r="D89" s="116">
        <v>0</v>
      </c>
      <c r="E89" s="108" t="s">
        <v>54</v>
      </c>
      <c r="F89" s="108">
        <v>20200915</v>
      </c>
      <c r="G89" s="108" t="s">
        <v>128</v>
      </c>
      <c r="K89" s="111">
        <v>1.25</v>
      </c>
      <c r="L89" s="111">
        <f t="shared" si="2"/>
        <v>0</v>
      </c>
    </row>
    <row r="90" spans="1:12" hidden="1" x14ac:dyDescent="0.25">
      <c r="A90" s="118" t="s">
        <v>79</v>
      </c>
      <c r="B90" s="117" t="s">
        <v>137</v>
      </c>
      <c r="D90" s="116">
        <v>0</v>
      </c>
      <c r="E90" s="108" t="s">
        <v>54</v>
      </c>
      <c r="F90" s="108">
        <v>20200915</v>
      </c>
      <c r="G90" s="108" t="s">
        <v>128</v>
      </c>
      <c r="K90" s="111">
        <v>1.25</v>
      </c>
      <c r="L90" s="111">
        <f t="shared" si="2"/>
        <v>0</v>
      </c>
    </row>
    <row r="91" spans="1:12" hidden="1" x14ac:dyDescent="0.25">
      <c r="A91" s="118" t="s">
        <v>79</v>
      </c>
      <c r="B91" s="117" t="s">
        <v>138</v>
      </c>
      <c r="D91" s="116">
        <v>0</v>
      </c>
      <c r="E91" s="108" t="s">
        <v>54</v>
      </c>
      <c r="F91" s="108">
        <v>20200915</v>
      </c>
      <c r="G91" s="108" t="s">
        <v>128</v>
      </c>
      <c r="K91" s="111">
        <v>1.25</v>
      </c>
      <c r="L91" s="111">
        <f t="shared" si="2"/>
        <v>0</v>
      </c>
    </row>
    <row r="92" spans="1:12" hidden="1" x14ac:dyDescent="0.25">
      <c r="A92" s="118" t="s">
        <v>79</v>
      </c>
      <c r="B92" s="117" t="s">
        <v>139</v>
      </c>
      <c r="D92" s="116">
        <v>0</v>
      </c>
      <c r="E92" s="108" t="s">
        <v>54</v>
      </c>
      <c r="F92" s="108">
        <v>20200915</v>
      </c>
      <c r="G92" s="108" t="s">
        <v>128</v>
      </c>
      <c r="K92" s="111">
        <v>1.25</v>
      </c>
      <c r="L92" s="111">
        <f t="shared" si="2"/>
        <v>0</v>
      </c>
    </row>
    <row r="93" spans="1:12" hidden="1" x14ac:dyDescent="0.25">
      <c r="A93" s="118" t="s">
        <v>79</v>
      </c>
      <c r="B93" s="117" t="s">
        <v>140</v>
      </c>
      <c r="D93" s="116">
        <v>0</v>
      </c>
      <c r="E93" s="108" t="s">
        <v>54</v>
      </c>
      <c r="F93" s="108">
        <v>20200915</v>
      </c>
      <c r="G93" s="108" t="s">
        <v>128</v>
      </c>
      <c r="K93" s="111">
        <v>1.25</v>
      </c>
      <c r="L93" s="111">
        <f t="shared" si="2"/>
        <v>0</v>
      </c>
    </row>
    <row r="94" spans="1:12" hidden="1" x14ac:dyDescent="0.25">
      <c r="A94" s="118" t="s">
        <v>79</v>
      </c>
      <c r="B94" s="117" t="s">
        <v>141</v>
      </c>
      <c r="D94" s="116">
        <v>0</v>
      </c>
      <c r="E94" s="108" t="s">
        <v>54</v>
      </c>
      <c r="F94" s="108">
        <v>20200915</v>
      </c>
      <c r="G94" s="108" t="s">
        <v>128</v>
      </c>
      <c r="K94" s="111">
        <v>1.25</v>
      </c>
      <c r="L94" s="111">
        <f t="shared" si="2"/>
        <v>0</v>
      </c>
    </row>
    <row r="95" spans="1:12" hidden="1" x14ac:dyDescent="0.25">
      <c r="A95" s="118" t="s">
        <v>79</v>
      </c>
      <c r="B95" s="117" t="s">
        <v>142</v>
      </c>
      <c r="D95" s="116">
        <v>0</v>
      </c>
      <c r="E95" s="108" t="s">
        <v>54</v>
      </c>
      <c r="F95" s="108">
        <v>20200915</v>
      </c>
      <c r="G95" s="108" t="s">
        <v>128</v>
      </c>
      <c r="K95" s="111">
        <v>1.25</v>
      </c>
      <c r="L95" s="111">
        <f t="shared" si="2"/>
        <v>0</v>
      </c>
    </row>
    <row r="96" spans="1:12" hidden="1" x14ac:dyDescent="0.25">
      <c r="A96" s="118" t="s">
        <v>79</v>
      </c>
      <c r="B96" s="117" t="s">
        <v>143</v>
      </c>
      <c r="D96" s="116">
        <v>0</v>
      </c>
      <c r="E96" s="108" t="s">
        <v>54</v>
      </c>
      <c r="F96" s="108">
        <v>20200915</v>
      </c>
      <c r="G96" s="108" t="s">
        <v>128</v>
      </c>
      <c r="K96" s="111">
        <v>1.25</v>
      </c>
      <c r="L96" s="111">
        <f t="shared" si="2"/>
        <v>0</v>
      </c>
    </row>
    <row r="97" spans="1:12" hidden="1" x14ac:dyDescent="0.25">
      <c r="A97" s="118" t="s">
        <v>79</v>
      </c>
      <c r="B97" s="117" t="s">
        <v>144</v>
      </c>
      <c r="D97" s="116">
        <v>0</v>
      </c>
      <c r="E97" s="108" t="s">
        <v>54</v>
      </c>
      <c r="F97" s="108">
        <v>20200915</v>
      </c>
      <c r="G97" s="108" t="s">
        <v>128</v>
      </c>
      <c r="K97" s="111">
        <v>1.25</v>
      </c>
      <c r="L97" s="111">
        <f t="shared" si="2"/>
        <v>0</v>
      </c>
    </row>
    <row r="98" spans="1:12" hidden="1" x14ac:dyDescent="0.25">
      <c r="A98" s="118" t="s">
        <v>79</v>
      </c>
      <c r="B98" s="117" t="s">
        <v>145</v>
      </c>
      <c r="D98" s="116">
        <v>0</v>
      </c>
      <c r="E98" s="108" t="s">
        <v>54</v>
      </c>
      <c r="F98" s="108">
        <v>20200915</v>
      </c>
      <c r="G98" s="108" t="s">
        <v>128</v>
      </c>
      <c r="K98" s="111">
        <v>1.25</v>
      </c>
      <c r="L98" s="111">
        <f t="shared" si="2"/>
        <v>0</v>
      </c>
    </row>
    <row r="99" spans="1:12" hidden="1" x14ac:dyDescent="0.25">
      <c r="A99" s="118" t="s">
        <v>79</v>
      </c>
      <c r="B99" s="117" t="s">
        <v>146</v>
      </c>
      <c r="D99" s="116">
        <v>0</v>
      </c>
      <c r="E99" s="108" t="s">
        <v>54</v>
      </c>
      <c r="F99" s="108">
        <v>20200915</v>
      </c>
      <c r="G99" s="108" t="s">
        <v>128</v>
      </c>
      <c r="K99" s="111">
        <v>1.25</v>
      </c>
      <c r="L99" s="111">
        <f t="shared" ref="L99:L130" si="3">K99*D99</f>
        <v>0</v>
      </c>
    </row>
    <row r="100" spans="1:12" hidden="1" x14ac:dyDescent="0.25">
      <c r="A100" s="118" t="s">
        <v>79</v>
      </c>
      <c r="B100" s="117" t="s">
        <v>147</v>
      </c>
      <c r="D100" s="116">
        <v>0</v>
      </c>
      <c r="E100" s="108" t="s">
        <v>54</v>
      </c>
      <c r="F100" s="108">
        <v>20200915</v>
      </c>
      <c r="G100" s="108" t="s">
        <v>128</v>
      </c>
      <c r="K100" s="111">
        <v>1.25</v>
      </c>
      <c r="L100" s="111">
        <f t="shared" si="3"/>
        <v>0</v>
      </c>
    </row>
    <row r="101" spans="1:12" hidden="1" x14ac:dyDescent="0.25">
      <c r="A101" s="118" t="s">
        <v>79</v>
      </c>
      <c r="B101" s="117" t="s">
        <v>148</v>
      </c>
      <c r="D101" s="116">
        <v>0</v>
      </c>
      <c r="E101" s="108" t="s">
        <v>54</v>
      </c>
      <c r="F101" s="108">
        <v>20200915</v>
      </c>
      <c r="G101" s="108" t="s">
        <v>128</v>
      </c>
      <c r="K101" s="111">
        <v>1.25</v>
      </c>
      <c r="L101" s="111">
        <f t="shared" si="3"/>
        <v>0</v>
      </c>
    </row>
    <row r="102" spans="1:12" hidden="1" x14ac:dyDescent="0.25">
      <c r="A102" s="118" t="s">
        <v>79</v>
      </c>
      <c r="B102" s="117" t="s">
        <v>149</v>
      </c>
      <c r="D102" s="116">
        <v>0</v>
      </c>
      <c r="E102" s="108" t="s">
        <v>54</v>
      </c>
      <c r="F102" s="108">
        <v>20200915</v>
      </c>
      <c r="G102" s="108" t="s">
        <v>128</v>
      </c>
      <c r="K102" s="111">
        <v>1.25</v>
      </c>
      <c r="L102" s="111">
        <f t="shared" si="3"/>
        <v>0</v>
      </c>
    </row>
    <row r="103" spans="1:12" hidden="1" x14ac:dyDescent="0.25">
      <c r="A103" s="118" t="s">
        <v>79</v>
      </c>
      <c r="B103" s="117" t="s">
        <v>150</v>
      </c>
      <c r="D103" s="116">
        <v>0</v>
      </c>
      <c r="E103" s="108" t="s">
        <v>54</v>
      </c>
      <c r="F103" s="108">
        <v>20200915</v>
      </c>
      <c r="G103" s="108" t="s">
        <v>128</v>
      </c>
      <c r="K103" s="111">
        <v>1.25</v>
      </c>
      <c r="L103" s="111">
        <f t="shared" si="3"/>
        <v>0</v>
      </c>
    </row>
    <row r="104" spans="1:12" hidden="1" x14ac:dyDescent="0.25">
      <c r="A104" s="118" t="s">
        <v>79</v>
      </c>
      <c r="B104" s="117" t="s">
        <v>151</v>
      </c>
      <c r="D104" s="116">
        <v>0</v>
      </c>
      <c r="E104" s="108" t="s">
        <v>54</v>
      </c>
      <c r="F104" s="108">
        <v>20200915</v>
      </c>
      <c r="G104" s="108" t="s">
        <v>128</v>
      </c>
      <c r="K104" s="111">
        <v>1.25</v>
      </c>
      <c r="L104" s="111">
        <f t="shared" si="3"/>
        <v>0</v>
      </c>
    </row>
    <row r="105" spans="1:12" hidden="1" x14ac:dyDescent="0.25">
      <c r="A105" s="118" t="s">
        <v>79</v>
      </c>
      <c r="B105" s="117" t="s">
        <v>152</v>
      </c>
      <c r="D105" s="116">
        <v>0</v>
      </c>
      <c r="E105" s="108" t="s">
        <v>54</v>
      </c>
      <c r="F105" s="108">
        <v>20200915</v>
      </c>
      <c r="G105" s="108" t="s">
        <v>128</v>
      </c>
      <c r="K105" s="111">
        <v>1.25</v>
      </c>
      <c r="L105" s="111">
        <f t="shared" si="3"/>
        <v>0</v>
      </c>
    </row>
    <row r="106" spans="1:12" hidden="1" x14ac:dyDescent="0.25">
      <c r="A106" s="118" t="s">
        <v>79</v>
      </c>
      <c r="B106" s="117" t="s">
        <v>153</v>
      </c>
      <c r="D106" s="116">
        <v>0</v>
      </c>
      <c r="E106" s="108" t="s">
        <v>54</v>
      </c>
      <c r="F106" s="108">
        <v>20200915</v>
      </c>
      <c r="G106" s="108" t="s">
        <v>128</v>
      </c>
      <c r="K106" s="111">
        <v>1.25</v>
      </c>
      <c r="L106" s="111">
        <f t="shared" si="3"/>
        <v>0</v>
      </c>
    </row>
    <row r="107" spans="1:12" hidden="1" x14ac:dyDescent="0.25">
      <c r="A107" s="118" t="s">
        <v>79</v>
      </c>
      <c r="B107" s="117" t="s">
        <v>154</v>
      </c>
      <c r="D107" s="116">
        <v>0</v>
      </c>
      <c r="E107" s="108" t="s">
        <v>54</v>
      </c>
      <c r="F107" s="108">
        <v>20200915</v>
      </c>
      <c r="G107" s="108" t="s">
        <v>128</v>
      </c>
      <c r="K107" s="111">
        <v>1.25</v>
      </c>
      <c r="L107" s="111">
        <f t="shared" si="3"/>
        <v>0</v>
      </c>
    </row>
    <row r="108" spans="1:12" hidden="1" x14ac:dyDescent="0.25">
      <c r="A108" s="118" t="s">
        <v>188</v>
      </c>
      <c r="B108" s="117" t="s">
        <v>189</v>
      </c>
      <c r="D108" s="116">
        <v>5</v>
      </c>
      <c r="E108" s="108" t="s">
        <v>54</v>
      </c>
      <c r="F108" s="108">
        <v>20200922</v>
      </c>
      <c r="K108" s="111">
        <v>10</v>
      </c>
      <c r="L108" s="111">
        <f t="shared" si="3"/>
        <v>50</v>
      </c>
    </row>
    <row r="109" spans="1:12" hidden="1" x14ac:dyDescent="0.25">
      <c r="A109" s="118" t="s">
        <v>190</v>
      </c>
      <c r="B109" s="117" t="s">
        <v>191</v>
      </c>
      <c r="D109" s="116">
        <v>1</v>
      </c>
      <c r="E109" s="108" t="s">
        <v>54</v>
      </c>
      <c r="F109" s="108">
        <v>20200922</v>
      </c>
      <c r="K109" s="111">
        <v>10</v>
      </c>
      <c r="L109" s="111">
        <f t="shared" si="3"/>
        <v>10</v>
      </c>
    </row>
    <row r="110" spans="1:12" hidden="1" x14ac:dyDescent="0.25">
      <c r="A110" s="118" t="s">
        <v>192</v>
      </c>
      <c r="B110" s="117" t="s">
        <v>193</v>
      </c>
      <c r="D110" s="116">
        <v>6</v>
      </c>
      <c r="E110" s="108" t="s">
        <v>54</v>
      </c>
      <c r="F110" s="108">
        <v>20200922</v>
      </c>
      <c r="K110" s="111">
        <v>10</v>
      </c>
      <c r="L110" s="111">
        <f t="shared" si="3"/>
        <v>60</v>
      </c>
    </row>
    <row r="111" spans="1:12" hidden="1" x14ac:dyDescent="0.25">
      <c r="A111" s="118" t="s">
        <v>194</v>
      </c>
      <c r="B111" s="117" t="s">
        <v>195</v>
      </c>
      <c r="D111" s="116">
        <v>6</v>
      </c>
      <c r="E111" s="108" t="s">
        <v>54</v>
      </c>
      <c r="F111" s="108">
        <v>20200922</v>
      </c>
      <c r="K111" s="111">
        <v>10</v>
      </c>
      <c r="L111" s="111">
        <f t="shared" si="3"/>
        <v>60</v>
      </c>
    </row>
    <row r="112" spans="1:12" hidden="1" x14ac:dyDescent="0.25">
      <c r="A112" s="118" t="s">
        <v>196</v>
      </c>
      <c r="B112" s="117" t="s">
        <v>197</v>
      </c>
      <c r="D112" s="116">
        <v>6</v>
      </c>
      <c r="E112" s="108" t="s">
        <v>54</v>
      </c>
      <c r="F112" s="108">
        <v>20200922</v>
      </c>
      <c r="K112" s="111">
        <v>10</v>
      </c>
      <c r="L112" s="111">
        <f t="shared" si="3"/>
        <v>60</v>
      </c>
    </row>
    <row r="113" spans="1:12" hidden="1" x14ac:dyDescent="0.25">
      <c r="A113" s="118" t="s">
        <v>198</v>
      </c>
      <c r="B113" s="117" t="s">
        <v>199</v>
      </c>
      <c r="D113" s="116">
        <v>10</v>
      </c>
      <c r="E113" s="108" t="s">
        <v>54</v>
      </c>
      <c r="F113" s="108">
        <v>20200922</v>
      </c>
      <c r="K113" s="111">
        <v>10</v>
      </c>
      <c r="L113" s="111">
        <f t="shared" si="3"/>
        <v>100</v>
      </c>
    </row>
    <row r="114" spans="1:12" hidden="1" x14ac:dyDescent="0.25">
      <c r="A114" s="118" t="s">
        <v>200</v>
      </c>
      <c r="B114" s="117" t="s">
        <v>201</v>
      </c>
      <c r="D114" s="116">
        <v>8</v>
      </c>
      <c r="E114" s="108" t="s">
        <v>54</v>
      </c>
      <c r="F114" s="108">
        <v>20200922</v>
      </c>
      <c r="K114" s="111">
        <v>10</v>
      </c>
      <c r="L114" s="111">
        <f t="shared" si="3"/>
        <v>80</v>
      </c>
    </row>
    <row r="115" spans="1:12" hidden="1" x14ac:dyDescent="0.25">
      <c r="A115" s="118" t="s">
        <v>202</v>
      </c>
      <c r="B115" s="117" t="s">
        <v>203</v>
      </c>
      <c r="D115" s="116">
        <v>8</v>
      </c>
      <c r="E115" s="108" t="s">
        <v>54</v>
      </c>
      <c r="F115" s="108">
        <v>20200922</v>
      </c>
      <c r="K115" s="111">
        <v>10</v>
      </c>
      <c r="L115" s="111">
        <f t="shared" si="3"/>
        <v>80</v>
      </c>
    </row>
    <row r="116" spans="1:12" hidden="1" x14ac:dyDescent="0.25">
      <c r="A116" s="118" t="s">
        <v>167</v>
      </c>
      <c r="B116" s="117" t="s">
        <v>168</v>
      </c>
      <c r="D116" s="116">
        <v>1</v>
      </c>
      <c r="E116" s="108" t="s">
        <v>54</v>
      </c>
      <c r="F116" s="108">
        <v>20200915</v>
      </c>
      <c r="G116" s="108" t="s">
        <v>160</v>
      </c>
      <c r="K116" s="111">
        <v>10</v>
      </c>
      <c r="L116" s="111">
        <f t="shared" si="3"/>
        <v>10</v>
      </c>
    </row>
    <row r="117" spans="1:12" hidden="1" x14ac:dyDescent="0.25">
      <c r="A117" s="118" t="s">
        <v>166</v>
      </c>
      <c r="B117" s="117" t="s">
        <v>165</v>
      </c>
      <c r="D117" s="116">
        <v>1</v>
      </c>
      <c r="E117" s="108" t="s">
        <v>54</v>
      </c>
      <c r="F117" s="108">
        <v>20200915</v>
      </c>
      <c r="G117" s="108" t="s">
        <v>169</v>
      </c>
      <c r="K117" s="111">
        <v>10</v>
      </c>
      <c r="L117" s="111">
        <f t="shared" si="3"/>
        <v>10</v>
      </c>
    </row>
    <row r="118" spans="1:12" hidden="1" x14ac:dyDescent="0.25">
      <c r="A118" s="118" t="s">
        <v>162</v>
      </c>
      <c r="B118" s="117" t="s">
        <v>163</v>
      </c>
      <c r="D118" s="116">
        <v>1</v>
      </c>
      <c r="E118" s="108" t="s">
        <v>54</v>
      </c>
      <c r="F118" s="108">
        <v>20200915</v>
      </c>
      <c r="G118" s="108" t="s">
        <v>164</v>
      </c>
      <c r="K118" s="111">
        <v>10</v>
      </c>
      <c r="L118" s="111">
        <f t="shared" si="3"/>
        <v>10</v>
      </c>
    </row>
    <row r="119" spans="1:12" hidden="1" x14ac:dyDescent="0.25">
      <c r="A119" s="118" t="s">
        <v>107</v>
      </c>
      <c r="B119" s="117" t="s">
        <v>161</v>
      </c>
      <c r="D119" s="116">
        <v>1</v>
      </c>
      <c r="E119" s="108" t="s">
        <v>54</v>
      </c>
      <c r="F119" s="108">
        <v>20200915</v>
      </c>
      <c r="G119" s="108" t="s">
        <v>160</v>
      </c>
      <c r="K119" s="111">
        <v>10</v>
      </c>
      <c r="L119" s="111">
        <f t="shared" si="3"/>
        <v>10</v>
      </c>
    </row>
    <row r="120" spans="1:12" hidden="1" x14ac:dyDescent="0.25">
      <c r="A120" s="118" t="s">
        <v>158</v>
      </c>
      <c r="B120" s="117" t="s">
        <v>159</v>
      </c>
      <c r="D120" s="116">
        <v>1</v>
      </c>
      <c r="E120" s="108" t="s">
        <v>54</v>
      </c>
      <c r="F120" s="108">
        <v>20200915</v>
      </c>
      <c r="G120" s="108" t="s">
        <v>160</v>
      </c>
      <c r="K120" s="111">
        <v>10</v>
      </c>
      <c r="L120" s="111">
        <f t="shared" si="3"/>
        <v>10</v>
      </c>
    </row>
    <row r="121" spans="1:12" x14ac:dyDescent="0.25">
      <c r="A121" s="118" t="s">
        <v>109</v>
      </c>
      <c r="B121" s="117" t="s">
        <v>112</v>
      </c>
      <c r="C121" s="110" t="s">
        <v>50</v>
      </c>
      <c r="D121" s="116">
        <v>6</v>
      </c>
      <c r="E121" s="108" t="s">
        <v>54</v>
      </c>
      <c r="F121" s="108">
        <v>20200915</v>
      </c>
      <c r="G121" s="108" t="s">
        <v>114</v>
      </c>
      <c r="H121" s="108">
        <v>7.0000000000000007E-2</v>
      </c>
      <c r="K121" s="111">
        <v>0.5</v>
      </c>
      <c r="L121" s="111">
        <f t="shared" si="3"/>
        <v>3</v>
      </c>
    </row>
    <row r="122" spans="1:12" x14ac:dyDescent="0.25">
      <c r="A122" s="118" t="s">
        <v>109</v>
      </c>
      <c r="B122" s="117" t="s">
        <v>112</v>
      </c>
      <c r="C122" s="110" t="s">
        <v>110</v>
      </c>
      <c r="D122" s="116">
        <v>6</v>
      </c>
      <c r="E122" s="108" t="s">
        <v>54</v>
      </c>
      <c r="F122" s="108">
        <v>20200915</v>
      </c>
      <c r="G122" s="108" t="s">
        <v>114</v>
      </c>
      <c r="H122" s="108">
        <v>7.0000000000000007E-2</v>
      </c>
      <c r="K122" s="111">
        <v>0.5</v>
      </c>
      <c r="L122" s="111">
        <f t="shared" si="3"/>
        <v>3</v>
      </c>
    </row>
    <row r="123" spans="1:12" x14ac:dyDescent="0.25">
      <c r="A123" s="118" t="s">
        <v>109</v>
      </c>
      <c r="B123" s="117" t="s">
        <v>115</v>
      </c>
      <c r="C123" s="110" t="s">
        <v>50</v>
      </c>
      <c r="D123" s="116">
        <v>6</v>
      </c>
      <c r="E123" s="108" t="s">
        <v>54</v>
      </c>
      <c r="F123" s="108">
        <v>20200915</v>
      </c>
      <c r="G123" s="108" t="s">
        <v>114</v>
      </c>
      <c r="H123" s="108">
        <v>7.0000000000000007E-2</v>
      </c>
      <c r="K123" s="111">
        <v>0.5</v>
      </c>
      <c r="L123" s="111">
        <f t="shared" si="3"/>
        <v>3</v>
      </c>
    </row>
    <row r="124" spans="1:12" x14ac:dyDescent="0.25">
      <c r="A124" s="118" t="s">
        <v>109</v>
      </c>
      <c r="B124" s="117" t="s">
        <v>115</v>
      </c>
      <c r="C124" s="110" t="s">
        <v>110</v>
      </c>
      <c r="D124" s="116">
        <v>6</v>
      </c>
      <c r="E124" s="108" t="s">
        <v>54</v>
      </c>
      <c r="F124" s="108">
        <v>20200915</v>
      </c>
      <c r="G124" s="108" t="s">
        <v>114</v>
      </c>
      <c r="H124" s="108">
        <v>7.0000000000000007E-2</v>
      </c>
      <c r="K124" s="111">
        <v>0.5</v>
      </c>
      <c r="L124" s="111">
        <f t="shared" si="3"/>
        <v>3</v>
      </c>
    </row>
    <row r="125" spans="1:12" x14ac:dyDescent="0.25">
      <c r="A125" s="118" t="s">
        <v>109</v>
      </c>
      <c r="B125" s="117" t="s">
        <v>116</v>
      </c>
      <c r="C125" s="110" t="s">
        <v>50</v>
      </c>
      <c r="D125" s="116">
        <v>6</v>
      </c>
      <c r="E125" s="108" t="s">
        <v>54</v>
      </c>
      <c r="F125" s="108">
        <v>20200915</v>
      </c>
      <c r="G125" s="108" t="s">
        <v>114</v>
      </c>
      <c r="H125" s="108">
        <v>7.0000000000000007E-2</v>
      </c>
      <c r="K125" s="111">
        <v>0.5</v>
      </c>
      <c r="L125" s="111">
        <f t="shared" si="3"/>
        <v>3</v>
      </c>
    </row>
    <row r="126" spans="1:12" x14ac:dyDescent="0.25">
      <c r="A126" s="118" t="s">
        <v>109</v>
      </c>
      <c r="B126" s="117" t="s">
        <v>116</v>
      </c>
      <c r="C126" s="110" t="s">
        <v>110</v>
      </c>
      <c r="D126" s="116">
        <v>6</v>
      </c>
      <c r="E126" s="108" t="s">
        <v>54</v>
      </c>
      <c r="F126" s="108">
        <v>20200915</v>
      </c>
      <c r="G126" s="108" t="s">
        <v>114</v>
      </c>
      <c r="H126" s="108">
        <v>7.0000000000000007E-2</v>
      </c>
      <c r="K126" s="111">
        <v>0.5</v>
      </c>
      <c r="L126" s="111">
        <f t="shared" si="3"/>
        <v>3</v>
      </c>
    </row>
    <row r="127" spans="1:12" x14ac:dyDescent="0.25">
      <c r="A127" s="118" t="s">
        <v>109</v>
      </c>
      <c r="B127" s="117" t="s">
        <v>117</v>
      </c>
      <c r="C127" s="110" t="s">
        <v>50</v>
      </c>
      <c r="D127" s="116">
        <v>6</v>
      </c>
      <c r="E127" s="108" t="s">
        <v>54</v>
      </c>
      <c r="F127" s="108">
        <v>20200915</v>
      </c>
      <c r="G127" s="108" t="s">
        <v>114</v>
      </c>
      <c r="H127" s="108">
        <v>7.0000000000000007E-2</v>
      </c>
      <c r="K127" s="111">
        <v>0.5</v>
      </c>
      <c r="L127" s="111">
        <f t="shared" si="3"/>
        <v>3</v>
      </c>
    </row>
    <row r="128" spans="1:12" x14ac:dyDescent="0.25">
      <c r="A128" s="118" t="s">
        <v>109</v>
      </c>
      <c r="B128" s="117" t="s">
        <v>117</v>
      </c>
      <c r="C128" s="110" t="s">
        <v>110</v>
      </c>
      <c r="D128" s="116">
        <v>6</v>
      </c>
      <c r="E128" s="108" t="s">
        <v>54</v>
      </c>
      <c r="F128" s="108">
        <v>20200915</v>
      </c>
      <c r="G128" s="108" t="s">
        <v>114</v>
      </c>
      <c r="H128" s="108">
        <v>7.0000000000000007E-2</v>
      </c>
      <c r="K128" s="111">
        <v>0.5</v>
      </c>
      <c r="L128" s="111">
        <f t="shared" si="3"/>
        <v>3</v>
      </c>
    </row>
    <row r="129" spans="1:12" x14ac:dyDescent="0.25">
      <c r="A129" s="118" t="s">
        <v>109</v>
      </c>
      <c r="B129" s="117" t="s">
        <v>118</v>
      </c>
      <c r="C129" s="110" t="s">
        <v>50</v>
      </c>
      <c r="D129" s="116">
        <v>6</v>
      </c>
      <c r="E129" s="108" t="s">
        <v>54</v>
      </c>
      <c r="F129" s="108">
        <v>20200915</v>
      </c>
      <c r="G129" s="108" t="s">
        <v>114</v>
      </c>
      <c r="H129" s="108">
        <v>7.0000000000000007E-2</v>
      </c>
      <c r="K129" s="111">
        <v>0.5</v>
      </c>
      <c r="L129" s="111">
        <f t="shared" si="3"/>
        <v>3</v>
      </c>
    </row>
    <row r="130" spans="1:12" x14ac:dyDescent="0.25">
      <c r="A130" s="118" t="s">
        <v>109</v>
      </c>
      <c r="B130" s="117" t="s">
        <v>118</v>
      </c>
      <c r="C130" s="110" t="s">
        <v>110</v>
      </c>
      <c r="D130" s="116">
        <v>6</v>
      </c>
      <c r="E130" s="108" t="s">
        <v>54</v>
      </c>
      <c r="F130" s="108">
        <v>20200915</v>
      </c>
      <c r="G130" s="108" t="s">
        <v>114</v>
      </c>
      <c r="H130" s="108">
        <v>7.0000000000000007E-2</v>
      </c>
      <c r="K130" s="111">
        <v>0.5</v>
      </c>
      <c r="L130" s="111">
        <f t="shared" si="3"/>
        <v>3</v>
      </c>
    </row>
    <row r="131" spans="1:12" x14ac:dyDescent="0.25">
      <c r="A131" s="118" t="s">
        <v>109</v>
      </c>
      <c r="B131" s="117" t="s">
        <v>119</v>
      </c>
      <c r="C131" s="110" t="s">
        <v>50</v>
      </c>
      <c r="D131" s="116">
        <v>6</v>
      </c>
      <c r="E131" s="108" t="s">
        <v>54</v>
      </c>
      <c r="F131" s="108">
        <v>20200915</v>
      </c>
      <c r="G131" s="108" t="s">
        <v>114</v>
      </c>
      <c r="H131" s="108">
        <v>7.0000000000000007E-2</v>
      </c>
      <c r="K131" s="111">
        <v>0.5</v>
      </c>
      <c r="L131" s="111">
        <f t="shared" ref="L131:L162" si="4">K131*D131</f>
        <v>3</v>
      </c>
    </row>
    <row r="132" spans="1:12" x14ac:dyDescent="0.25">
      <c r="A132" s="118" t="s">
        <v>109</v>
      </c>
      <c r="B132" s="117" t="s">
        <v>119</v>
      </c>
      <c r="C132" s="110" t="s">
        <v>110</v>
      </c>
      <c r="D132" s="116">
        <v>6</v>
      </c>
      <c r="E132" s="108" t="s">
        <v>54</v>
      </c>
      <c r="F132" s="108">
        <v>20200915</v>
      </c>
      <c r="G132" s="108" t="s">
        <v>114</v>
      </c>
      <c r="H132" s="108">
        <v>7.0000000000000007E-2</v>
      </c>
      <c r="K132" s="111">
        <v>0.5</v>
      </c>
      <c r="L132" s="111">
        <f t="shared" si="4"/>
        <v>3</v>
      </c>
    </row>
    <row r="133" spans="1:12" x14ac:dyDescent="0.25">
      <c r="A133" s="118" t="s">
        <v>109</v>
      </c>
      <c r="B133" s="117" t="s">
        <v>120</v>
      </c>
      <c r="C133" s="110" t="s">
        <v>50</v>
      </c>
      <c r="D133" s="116">
        <v>6</v>
      </c>
      <c r="E133" s="108" t="s">
        <v>54</v>
      </c>
      <c r="F133" s="108">
        <v>20200915</v>
      </c>
      <c r="G133" s="108" t="s">
        <v>114</v>
      </c>
      <c r="H133" s="108">
        <v>7.0000000000000007E-2</v>
      </c>
      <c r="K133" s="111">
        <v>0.5</v>
      </c>
      <c r="L133" s="111">
        <f t="shared" si="4"/>
        <v>3</v>
      </c>
    </row>
    <row r="134" spans="1:12" x14ac:dyDescent="0.25">
      <c r="A134" s="118" t="s">
        <v>109</v>
      </c>
      <c r="B134" s="117" t="s">
        <v>120</v>
      </c>
      <c r="C134" s="110" t="s">
        <v>110</v>
      </c>
      <c r="D134" s="116">
        <v>6</v>
      </c>
      <c r="E134" s="108" t="s">
        <v>54</v>
      </c>
      <c r="F134" s="108">
        <v>20200915</v>
      </c>
      <c r="G134" s="108" t="s">
        <v>114</v>
      </c>
      <c r="H134" s="108">
        <v>7.0000000000000007E-2</v>
      </c>
      <c r="K134" s="111">
        <v>0.5</v>
      </c>
      <c r="L134" s="111">
        <f t="shared" si="4"/>
        <v>3</v>
      </c>
    </row>
    <row r="135" spans="1:12" x14ac:dyDescent="0.25">
      <c r="A135" s="118" t="s">
        <v>109</v>
      </c>
      <c r="B135" s="117" t="s">
        <v>121</v>
      </c>
      <c r="C135" s="110" t="s">
        <v>50</v>
      </c>
      <c r="D135" s="116">
        <v>6</v>
      </c>
      <c r="E135" s="108" t="s">
        <v>54</v>
      </c>
      <c r="F135" s="108">
        <v>20200915</v>
      </c>
      <c r="G135" s="108" t="s">
        <v>114</v>
      </c>
      <c r="H135" s="108">
        <v>7.0000000000000007E-2</v>
      </c>
      <c r="K135" s="111">
        <v>0.5</v>
      </c>
      <c r="L135" s="111">
        <f t="shared" si="4"/>
        <v>3</v>
      </c>
    </row>
    <row r="136" spans="1:12" x14ac:dyDescent="0.25">
      <c r="A136" s="118" t="s">
        <v>109</v>
      </c>
      <c r="B136" s="117" t="s">
        <v>121</v>
      </c>
      <c r="C136" s="110" t="s">
        <v>110</v>
      </c>
      <c r="D136" s="116">
        <v>6</v>
      </c>
      <c r="E136" s="108" t="s">
        <v>54</v>
      </c>
      <c r="F136" s="108">
        <v>20200915</v>
      </c>
      <c r="G136" s="108" t="s">
        <v>114</v>
      </c>
      <c r="H136" s="108">
        <v>7.0000000000000007E-2</v>
      </c>
      <c r="K136" s="111">
        <v>0.5</v>
      </c>
      <c r="L136" s="111">
        <f t="shared" si="4"/>
        <v>3</v>
      </c>
    </row>
    <row r="137" spans="1:12" x14ac:dyDescent="0.25">
      <c r="A137" s="118" t="s">
        <v>109</v>
      </c>
      <c r="B137" s="117" t="s">
        <v>122</v>
      </c>
      <c r="C137" s="110" t="s">
        <v>50</v>
      </c>
      <c r="D137" s="116">
        <v>7</v>
      </c>
      <c r="E137" s="108" t="s">
        <v>54</v>
      </c>
      <c r="F137" s="108">
        <v>20200915</v>
      </c>
      <c r="G137" s="108" t="s">
        <v>114</v>
      </c>
      <c r="H137" s="108">
        <v>7.0000000000000007E-2</v>
      </c>
      <c r="K137" s="111">
        <v>0.5</v>
      </c>
      <c r="L137" s="111">
        <f t="shared" si="4"/>
        <v>3.5</v>
      </c>
    </row>
    <row r="138" spans="1:12" x14ac:dyDescent="0.25">
      <c r="A138" s="118" t="s">
        <v>109</v>
      </c>
      <c r="B138" s="117" t="s">
        <v>122</v>
      </c>
      <c r="C138" s="110" t="s">
        <v>110</v>
      </c>
      <c r="D138" s="116">
        <v>6</v>
      </c>
      <c r="E138" s="108" t="s">
        <v>54</v>
      </c>
      <c r="F138" s="108">
        <v>20200915</v>
      </c>
      <c r="G138" s="108" t="s">
        <v>114</v>
      </c>
      <c r="H138" s="108">
        <v>7.0000000000000007E-2</v>
      </c>
      <c r="K138" s="111">
        <v>0.5</v>
      </c>
      <c r="L138" s="111">
        <f t="shared" si="4"/>
        <v>3</v>
      </c>
    </row>
    <row r="139" spans="1:12" x14ac:dyDescent="0.25">
      <c r="A139" s="118" t="s">
        <v>109</v>
      </c>
      <c r="B139" s="117">
        <v>45</v>
      </c>
      <c r="C139" s="110" t="s">
        <v>50</v>
      </c>
      <c r="D139" s="116">
        <v>6</v>
      </c>
      <c r="E139" s="108" t="s">
        <v>54</v>
      </c>
      <c r="F139" s="108">
        <v>20200915</v>
      </c>
      <c r="G139" s="108" t="s">
        <v>114</v>
      </c>
      <c r="H139" s="108">
        <v>7.0000000000000007E-2</v>
      </c>
      <c r="K139" s="111">
        <v>0.5</v>
      </c>
      <c r="L139" s="111">
        <f t="shared" si="4"/>
        <v>3</v>
      </c>
    </row>
    <row r="140" spans="1:12" x14ac:dyDescent="0.25">
      <c r="A140" s="118" t="s">
        <v>109</v>
      </c>
      <c r="B140" s="117" t="s">
        <v>123</v>
      </c>
      <c r="C140" s="110" t="s">
        <v>110</v>
      </c>
      <c r="D140" s="116">
        <v>6</v>
      </c>
      <c r="E140" s="108" t="s">
        <v>54</v>
      </c>
      <c r="F140" s="108">
        <v>20200915</v>
      </c>
      <c r="G140" s="108" t="s">
        <v>114</v>
      </c>
      <c r="H140" s="108">
        <v>7.0000000000000007E-2</v>
      </c>
      <c r="K140" s="111">
        <v>0.5</v>
      </c>
      <c r="L140" s="111">
        <f t="shared" si="4"/>
        <v>3</v>
      </c>
    </row>
    <row r="141" spans="1:12" hidden="1" x14ac:dyDescent="0.25">
      <c r="A141" s="118" t="s">
        <v>126</v>
      </c>
      <c r="B141" s="117" t="s">
        <v>112</v>
      </c>
      <c r="C141" s="110" t="s">
        <v>38</v>
      </c>
      <c r="D141" s="116">
        <v>6</v>
      </c>
      <c r="E141" s="108" t="s">
        <v>54</v>
      </c>
      <c r="F141" s="108">
        <v>20200915</v>
      </c>
      <c r="G141" s="108" t="s">
        <v>124</v>
      </c>
      <c r="K141" s="111">
        <v>0.75</v>
      </c>
      <c r="L141" s="111">
        <f t="shared" si="4"/>
        <v>4.5</v>
      </c>
    </row>
    <row r="142" spans="1:12" hidden="1" x14ac:dyDescent="0.25">
      <c r="A142" s="118" t="s">
        <v>126</v>
      </c>
      <c r="B142" s="117" t="s">
        <v>115</v>
      </c>
      <c r="C142" s="110" t="s">
        <v>38</v>
      </c>
      <c r="D142" s="116">
        <v>6</v>
      </c>
      <c r="E142" s="108" t="s">
        <v>54</v>
      </c>
      <c r="F142" s="108">
        <v>20200915</v>
      </c>
      <c r="G142" s="108" t="s">
        <v>124</v>
      </c>
      <c r="K142" s="111">
        <v>0.75</v>
      </c>
      <c r="L142" s="111">
        <f t="shared" si="4"/>
        <v>4.5</v>
      </c>
    </row>
    <row r="143" spans="1:12" hidden="1" x14ac:dyDescent="0.25">
      <c r="A143" s="118" t="s">
        <v>126</v>
      </c>
      <c r="B143" s="117" t="s">
        <v>116</v>
      </c>
      <c r="C143" s="110" t="s">
        <v>38</v>
      </c>
      <c r="D143" s="116">
        <v>3</v>
      </c>
      <c r="E143" s="108" t="s">
        <v>54</v>
      </c>
      <c r="F143" s="108">
        <v>20200915</v>
      </c>
      <c r="G143" s="108" t="s">
        <v>124</v>
      </c>
      <c r="K143" s="111">
        <v>0.75</v>
      </c>
      <c r="L143" s="111">
        <f t="shared" si="4"/>
        <v>2.25</v>
      </c>
    </row>
    <row r="144" spans="1:12" hidden="1" x14ac:dyDescent="0.25">
      <c r="A144" s="118" t="s">
        <v>126</v>
      </c>
      <c r="B144" s="117" t="s">
        <v>116</v>
      </c>
      <c r="C144" s="110" t="s">
        <v>41</v>
      </c>
      <c r="D144" s="116">
        <v>3</v>
      </c>
      <c r="E144" s="108" t="s">
        <v>54</v>
      </c>
      <c r="F144" s="108">
        <v>20200915</v>
      </c>
      <c r="G144" s="108" t="s">
        <v>124</v>
      </c>
      <c r="K144" s="111">
        <v>0.75</v>
      </c>
      <c r="L144" s="111">
        <f t="shared" si="4"/>
        <v>2.25</v>
      </c>
    </row>
    <row r="145" spans="1:12" hidden="1" x14ac:dyDescent="0.25">
      <c r="A145" s="118" t="s">
        <v>126</v>
      </c>
      <c r="B145" s="117" t="s">
        <v>117</v>
      </c>
      <c r="C145" s="110" t="s">
        <v>41</v>
      </c>
      <c r="D145" s="116">
        <v>6</v>
      </c>
      <c r="E145" s="108" t="s">
        <v>54</v>
      </c>
      <c r="F145" s="108">
        <v>20200915</v>
      </c>
      <c r="G145" s="108" t="s">
        <v>124</v>
      </c>
      <c r="K145" s="111">
        <v>0.75</v>
      </c>
      <c r="L145" s="111">
        <f t="shared" si="4"/>
        <v>4.5</v>
      </c>
    </row>
    <row r="146" spans="1:12" hidden="1" x14ac:dyDescent="0.25">
      <c r="A146" s="118" t="s">
        <v>126</v>
      </c>
      <c r="B146" s="117" t="s">
        <v>118</v>
      </c>
      <c r="C146" s="110" t="s">
        <v>41</v>
      </c>
      <c r="D146" s="116">
        <v>6</v>
      </c>
      <c r="E146" s="108" t="s">
        <v>54</v>
      </c>
      <c r="F146" s="108">
        <v>20200915</v>
      </c>
      <c r="G146" s="108" t="s">
        <v>124</v>
      </c>
      <c r="K146" s="111">
        <v>0.75</v>
      </c>
      <c r="L146" s="111">
        <f t="shared" si="4"/>
        <v>4.5</v>
      </c>
    </row>
    <row r="147" spans="1:12" hidden="1" x14ac:dyDescent="0.25">
      <c r="A147" s="118" t="s">
        <v>126</v>
      </c>
      <c r="B147" s="117" t="s">
        <v>119</v>
      </c>
      <c r="C147" s="110" t="s">
        <v>41</v>
      </c>
      <c r="D147" s="116">
        <v>6</v>
      </c>
      <c r="E147" s="108" t="s">
        <v>54</v>
      </c>
      <c r="F147" s="108">
        <v>20200915</v>
      </c>
      <c r="G147" s="108" t="s">
        <v>124</v>
      </c>
      <c r="K147" s="111">
        <v>0.75</v>
      </c>
      <c r="L147" s="111">
        <f t="shared" si="4"/>
        <v>4.5</v>
      </c>
    </row>
    <row r="148" spans="1:12" hidden="1" x14ac:dyDescent="0.25">
      <c r="A148" s="118" t="s">
        <v>126</v>
      </c>
      <c r="B148" s="117" t="s">
        <v>120</v>
      </c>
      <c r="C148" s="110" t="s">
        <v>41</v>
      </c>
      <c r="D148" s="116">
        <v>6</v>
      </c>
      <c r="E148" s="108" t="s">
        <v>54</v>
      </c>
      <c r="F148" s="108">
        <v>20200915</v>
      </c>
      <c r="G148" s="108" t="s">
        <v>124</v>
      </c>
      <c r="K148" s="111">
        <v>0.75</v>
      </c>
      <c r="L148" s="111">
        <f t="shared" si="4"/>
        <v>4.5</v>
      </c>
    </row>
    <row r="149" spans="1:12" hidden="1" x14ac:dyDescent="0.25">
      <c r="A149" s="118" t="s">
        <v>126</v>
      </c>
      <c r="B149" s="117" t="s">
        <v>121</v>
      </c>
      <c r="C149" s="110" t="s">
        <v>40</v>
      </c>
      <c r="D149" s="116">
        <v>6</v>
      </c>
      <c r="E149" s="108" t="s">
        <v>54</v>
      </c>
      <c r="F149" s="108">
        <v>20200915</v>
      </c>
      <c r="G149" s="108" t="s">
        <v>124</v>
      </c>
      <c r="K149" s="111">
        <v>0.75</v>
      </c>
      <c r="L149" s="111">
        <f t="shared" si="4"/>
        <v>4.5</v>
      </c>
    </row>
    <row r="150" spans="1:12" hidden="1" x14ac:dyDescent="0.25">
      <c r="A150" s="118" t="s">
        <v>126</v>
      </c>
      <c r="B150" s="117" t="s">
        <v>122</v>
      </c>
      <c r="C150" s="110" t="s">
        <v>41</v>
      </c>
      <c r="D150" s="116">
        <v>5</v>
      </c>
      <c r="E150" s="108" t="s">
        <v>54</v>
      </c>
      <c r="F150" s="108">
        <v>20200915</v>
      </c>
      <c r="G150" s="108" t="s">
        <v>124</v>
      </c>
      <c r="K150" s="111">
        <v>0.75</v>
      </c>
      <c r="L150" s="111">
        <f t="shared" si="4"/>
        <v>3.75</v>
      </c>
    </row>
    <row r="151" spans="1:12" hidden="1" x14ac:dyDescent="0.25">
      <c r="A151" s="118" t="s">
        <v>126</v>
      </c>
      <c r="B151" s="117" t="s">
        <v>122</v>
      </c>
      <c r="C151" s="110" t="s">
        <v>40</v>
      </c>
      <c r="D151" s="116">
        <v>1</v>
      </c>
      <c r="E151" s="108" t="s">
        <v>54</v>
      </c>
      <c r="F151" s="108">
        <v>20200915</v>
      </c>
      <c r="G151" s="108" t="s">
        <v>124</v>
      </c>
      <c r="K151" s="111">
        <v>0.75</v>
      </c>
      <c r="L151" s="111">
        <f t="shared" si="4"/>
        <v>0.75</v>
      </c>
    </row>
    <row r="152" spans="1:12" hidden="1" x14ac:dyDescent="0.25">
      <c r="A152" s="118" t="s">
        <v>126</v>
      </c>
      <c r="B152" s="117" t="s">
        <v>123</v>
      </c>
      <c r="C152" s="110" t="s">
        <v>41</v>
      </c>
      <c r="D152" s="116">
        <v>6</v>
      </c>
      <c r="E152" s="108" t="s">
        <v>54</v>
      </c>
      <c r="F152" s="108">
        <v>20200915</v>
      </c>
      <c r="G152" s="108" t="s">
        <v>124</v>
      </c>
      <c r="K152" s="111">
        <v>0.75</v>
      </c>
      <c r="L152" s="111">
        <f t="shared" si="4"/>
        <v>4.5</v>
      </c>
    </row>
    <row r="153" spans="1:12" hidden="1" x14ac:dyDescent="0.25">
      <c r="A153" s="118" t="s">
        <v>127</v>
      </c>
      <c r="B153" s="117" t="s">
        <v>112</v>
      </c>
      <c r="C153" s="110" t="s">
        <v>155</v>
      </c>
      <c r="D153" s="116">
        <v>3</v>
      </c>
      <c r="E153" s="108" t="s">
        <v>54</v>
      </c>
      <c r="F153" s="108">
        <v>20200915</v>
      </c>
      <c r="G153" s="108" t="s">
        <v>128</v>
      </c>
      <c r="K153" s="111">
        <v>1</v>
      </c>
      <c r="L153" s="111">
        <f t="shared" si="4"/>
        <v>3</v>
      </c>
    </row>
    <row r="154" spans="1:12" hidden="1" x14ac:dyDescent="0.25">
      <c r="A154" s="118" t="s">
        <v>127</v>
      </c>
      <c r="B154" s="117" t="s">
        <v>115</v>
      </c>
      <c r="C154" s="110" t="s">
        <v>155</v>
      </c>
      <c r="D154" s="116">
        <v>4</v>
      </c>
      <c r="E154" s="108" t="s">
        <v>54</v>
      </c>
      <c r="F154" s="108">
        <v>20200915</v>
      </c>
      <c r="G154" s="108" t="s">
        <v>128</v>
      </c>
      <c r="K154" s="111">
        <v>1</v>
      </c>
      <c r="L154" s="111">
        <f t="shared" si="4"/>
        <v>4</v>
      </c>
    </row>
    <row r="155" spans="1:12" hidden="1" x14ac:dyDescent="0.25">
      <c r="A155" s="118" t="s">
        <v>127</v>
      </c>
      <c r="B155" s="117" t="s">
        <v>116</v>
      </c>
      <c r="C155" s="110" t="s">
        <v>155</v>
      </c>
      <c r="D155" s="116">
        <v>4</v>
      </c>
      <c r="E155" s="108" t="s">
        <v>54</v>
      </c>
      <c r="F155" s="108">
        <v>20200915</v>
      </c>
      <c r="G155" s="108" t="s">
        <v>128</v>
      </c>
      <c r="K155" s="111">
        <v>1</v>
      </c>
      <c r="L155" s="111">
        <f t="shared" si="4"/>
        <v>4</v>
      </c>
    </row>
    <row r="156" spans="1:12" hidden="1" x14ac:dyDescent="0.25">
      <c r="A156" s="118" t="s">
        <v>127</v>
      </c>
      <c r="B156" s="117" t="s">
        <v>117</v>
      </c>
      <c r="C156" s="110" t="s">
        <v>155</v>
      </c>
      <c r="D156" s="116">
        <v>2</v>
      </c>
      <c r="E156" s="108" t="s">
        <v>54</v>
      </c>
      <c r="F156" s="108">
        <v>20200915</v>
      </c>
      <c r="G156" s="108" t="s">
        <v>128</v>
      </c>
      <c r="K156" s="111">
        <v>1</v>
      </c>
      <c r="L156" s="111">
        <f t="shared" si="4"/>
        <v>2</v>
      </c>
    </row>
    <row r="157" spans="1:12" hidden="1" x14ac:dyDescent="0.25">
      <c r="A157" s="118" t="s">
        <v>127</v>
      </c>
      <c r="B157" s="117" t="s">
        <v>118</v>
      </c>
      <c r="C157" s="110" t="s">
        <v>155</v>
      </c>
      <c r="D157" s="116">
        <v>4</v>
      </c>
      <c r="E157" s="108" t="s">
        <v>54</v>
      </c>
      <c r="F157" s="108">
        <v>20200915</v>
      </c>
      <c r="G157" s="108" t="s">
        <v>128</v>
      </c>
      <c r="K157" s="111">
        <v>1</v>
      </c>
      <c r="L157" s="111">
        <f t="shared" si="4"/>
        <v>4</v>
      </c>
    </row>
    <row r="158" spans="1:12" hidden="1" x14ac:dyDescent="0.25">
      <c r="A158" s="118" t="s">
        <v>127</v>
      </c>
      <c r="B158" s="117" t="s">
        <v>119</v>
      </c>
      <c r="C158" s="110" t="s">
        <v>40</v>
      </c>
      <c r="D158" s="116">
        <v>3</v>
      </c>
      <c r="E158" s="108" t="s">
        <v>54</v>
      </c>
      <c r="F158" s="108">
        <v>20200915</v>
      </c>
      <c r="G158" s="108" t="s">
        <v>128</v>
      </c>
      <c r="K158" s="111">
        <v>1</v>
      </c>
      <c r="L158" s="111">
        <f t="shared" si="4"/>
        <v>3</v>
      </c>
    </row>
    <row r="159" spans="1:12" hidden="1" x14ac:dyDescent="0.25">
      <c r="A159" s="118" t="s">
        <v>127</v>
      </c>
      <c r="B159" s="117" t="s">
        <v>120</v>
      </c>
      <c r="C159" s="110" t="s">
        <v>40</v>
      </c>
      <c r="D159" s="116">
        <v>2</v>
      </c>
      <c r="E159" s="108" t="s">
        <v>54</v>
      </c>
      <c r="F159" s="108">
        <v>20200915</v>
      </c>
      <c r="G159" s="108" t="s">
        <v>128</v>
      </c>
      <c r="K159" s="111">
        <v>1</v>
      </c>
      <c r="L159" s="111">
        <f t="shared" si="4"/>
        <v>2</v>
      </c>
    </row>
    <row r="160" spans="1:12" hidden="1" x14ac:dyDescent="0.25">
      <c r="A160" s="118" t="s">
        <v>127</v>
      </c>
      <c r="B160" s="117" t="s">
        <v>121</v>
      </c>
      <c r="C160" s="110" t="s">
        <v>40</v>
      </c>
      <c r="D160" s="116">
        <v>2</v>
      </c>
      <c r="E160" s="108" t="s">
        <v>54</v>
      </c>
      <c r="F160" s="108">
        <v>20200915</v>
      </c>
      <c r="G160" s="108" t="s">
        <v>128</v>
      </c>
      <c r="K160" s="111">
        <v>1</v>
      </c>
      <c r="L160" s="111">
        <f t="shared" si="4"/>
        <v>2</v>
      </c>
    </row>
    <row r="161" spans="1:12" hidden="1" x14ac:dyDescent="0.25">
      <c r="A161" s="118" t="s">
        <v>127</v>
      </c>
      <c r="B161" s="117" t="s">
        <v>122</v>
      </c>
      <c r="C161" s="110" t="s">
        <v>40</v>
      </c>
      <c r="D161" s="116">
        <v>2</v>
      </c>
      <c r="E161" s="108" t="s">
        <v>54</v>
      </c>
      <c r="F161" s="108">
        <v>20200915</v>
      </c>
      <c r="G161" s="108" t="s">
        <v>128</v>
      </c>
      <c r="K161" s="111">
        <v>1</v>
      </c>
      <c r="L161" s="111">
        <f t="shared" si="4"/>
        <v>2</v>
      </c>
    </row>
    <row r="162" spans="1:12" hidden="1" x14ac:dyDescent="0.25">
      <c r="A162" s="118" t="s">
        <v>127</v>
      </c>
      <c r="B162" s="117" t="s">
        <v>123</v>
      </c>
      <c r="C162" s="110" t="s">
        <v>40</v>
      </c>
      <c r="D162" s="116">
        <v>1</v>
      </c>
      <c r="E162" s="108" t="s">
        <v>54</v>
      </c>
      <c r="F162" s="108">
        <v>20200915</v>
      </c>
      <c r="G162" s="108" t="s">
        <v>128</v>
      </c>
      <c r="K162" s="111">
        <v>1</v>
      </c>
      <c r="L162" s="111">
        <f t="shared" si="4"/>
        <v>1</v>
      </c>
    </row>
  </sheetData>
  <autoFilter ref="A2:M162">
    <filterColumn colId="0">
      <filters>
        <filter val="M001002_A"/>
        <filter val="M001009_A"/>
      </filters>
    </filterColumn>
  </autoFilter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دليل!$L$3:$L$23</xm:f>
          </x14:formula1>
          <xm:sqref>C3:C162</xm:sqref>
        </x14:dataValidation>
        <x14:dataValidation type="list" allowBlank="1" showInputMessage="1" showErrorMessage="1">
          <x14:formula1>
            <xm:f>دليل!$P$3:$P$6</xm:f>
          </x14:formula1>
          <xm:sqref>E3:E162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rightToLeft="1" workbookViewId="0">
      <pane ySplit="1" topLeftCell="A2" activePane="bottomLeft" state="frozen"/>
      <selection pane="bottomLeft" activeCell="I8" sqref="I8"/>
    </sheetView>
  </sheetViews>
  <sheetFormatPr defaultRowHeight="15.75" x14ac:dyDescent="0.25"/>
  <cols>
    <col min="1" max="1" width="18.42578125" style="118" customWidth="1"/>
    <col min="2" max="2" width="23.28515625" style="119" customWidth="1"/>
    <col min="3" max="3" width="11.5703125" style="120" customWidth="1"/>
    <col min="4" max="4" width="47.5703125" style="108" customWidth="1"/>
    <col min="5" max="5" width="9.140625" style="121"/>
    <col min="6" max="6" width="9.140625" style="108"/>
    <col min="7" max="7" width="9.140625" style="122"/>
    <col min="8" max="8" width="9.140625" style="108"/>
    <col min="9" max="9" width="9.140625" style="123"/>
    <col min="10" max="10" width="9.140625" style="108"/>
    <col min="11" max="11" width="28.5703125" style="108" customWidth="1"/>
    <col min="12" max="16384" width="9.140625" style="1"/>
  </cols>
  <sheetData>
    <row r="1" spans="1:11" ht="47.25" x14ac:dyDescent="0.25">
      <c r="A1" s="118" t="s">
        <v>108</v>
      </c>
      <c r="B1" s="119" t="s">
        <v>111</v>
      </c>
      <c r="C1" s="120" t="s">
        <v>205</v>
      </c>
      <c r="D1" s="108" t="s">
        <v>212</v>
      </c>
      <c r="E1" s="121" t="s">
        <v>206</v>
      </c>
      <c r="F1" s="108" t="s">
        <v>217</v>
      </c>
      <c r="G1" s="122" t="s">
        <v>207</v>
      </c>
      <c r="H1" s="108" t="s">
        <v>217</v>
      </c>
      <c r="I1" s="123" t="s">
        <v>213</v>
      </c>
      <c r="J1" s="108" t="s">
        <v>217</v>
      </c>
      <c r="K1" s="108" t="s">
        <v>214</v>
      </c>
    </row>
    <row r="2" spans="1:11" x14ac:dyDescent="0.25">
      <c r="A2" s="118" t="s">
        <v>226</v>
      </c>
      <c r="B2" s="119" t="s">
        <v>227</v>
      </c>
      <c r="C2" s="120">
        <f>((7+(7/4))/2)+1+(0.14*2.5)</f>
        <v>5.7249999999999996</v>
      </c>
      <c r="D2" s="108" t="s">
        <v>224</v>
      </c>
      <c r="E2" s="121">
        <v>10</v>
      </c>
      <c r="F2" s="108">
        <f t="shared" ref="F2" si="0">E2-C2</f>
        <v>4.2750000000000004</v>
      </c>
      <c r="G2" s="122">
        <v>15</v>
      </c>
      <c r="H2" s="108">
        <f t="shared" ref="H2" si="1">G2-C2</f>
        <v>9.2750000000000004</v>
      </c>
      <c r="I2" s="123">
        <v>25</v>
      </c>
      <c r="J2" s="108">
        <f t="shared" ref="J2" si="2">I2-C2</f>
        <v>19.274999999999999</v>
      </c>
      <c r="K2" s="108" t="s">
        <v>216</v>
      </c>
    </row>
    <row r="3" spans="1:11" x14ac:dyDescent="0.25">
      <c r="A3" s="118" t="s">
        <v>23</v>
      </c>
      <c r="B3" s="119" t="s">
        <v>225</v>
      </c>
      <c r="C3" s="120">
        <f>((7+3.5)/2)+1+(0.14*2.5)</f>
        <v>6.6</v>
      </c>
      <c r="D3" s="108" t="s">
        <v>224</v>
      </c>
      <c r="E3" s="121">
        <v>11</v>
      </c>
      <c r="F3" s="108">
        <f t="shared" ref="F3" si="3">E3-C3</f>
        <v>4.4000000000000004</v>
      </c>
      <c r="G3" s="122">
        <v>15</v>
      </c>
      <c r="H3" s="108">
        <f t="shared" ref="H3" si="4">G3-C3</f>
        <v>8.4</v>
      </c>
      <c r="I3" s="123">
        <v>25</v>
      </c>
      <c r="J3" s="108">
        <f t="shared" ref="J3" si="5">I3-C3</f>
        <v>18.399999999999999</v>
      </c>
      <c r="K3" s="108" t="s">
        <v>216</v>
      </c>
    </row>
    <row r="4" spans="1:11" x14ac:dyDescent="0.25">
      <c r="A4" s="118" t="s">
        <v>76</v>
      </c>
      <c r="B4" s="119" t="s">
        <v>223</v>
      </c>
      <c r="C4" s="120">
        <f>(7/2.5)+1+(0.14*2.5)</f>
        <v>4.1499999999999995</v>
      </c>
      <c r="D4" s="108" t="s">
        <v>224</v>
      </c>
      <c r="E4" s="121">
        <v>8.5</v>
      </c>
      <c r="F4" s="108">
        <f t="shared" ref="F4" si="6">E4-C4</f>
        <v>4.3500000000000005</v>
      </c>
      <c r="G4" s="122">
        <v>15</v>
      </c>
      <c r="H4" s="108">
        <f t="shared" ref="H4" si="7">G4-C4</f>
        <v>10.850000000000001</v>
      </c>
      <c r="I4" s="123">
        <v>25</v>
      </c>
      <c r="J4" s="108">
        <f t="shared" ref="J4" si="8">I4-C4</f>
        <v>20.85</v>
      </c>
      <c r="K4" s="108" t="s">
        <v>216</v>
      </c>
    </row>
    <row r="5" spans="1:11" x14ac:dyDescent="0.25">
      <c r="A5" s="118" t="s">
        <v>106</v>
      </c>
      <c r="B5" s="119" t="s">
        <v>210</v>
      </c>
      <c r="C5" s="120">
        <f>0.09*4+0.03</f>
        <v>0.39</v>
      </c>
      <c r="D5" s="108" t="s">
        <v>215</v>
      </c>
      <c r="E5" s="121">
        <v>0.6</v>
      </c>
      <c r="F5" s="108">
        <f t="shared" ref="F5:F10" si="9">E5-C5</f>
        <v>0.20999999999999996</v>
      </c>
      <c r="G5" s="122">
        <v>0.75</v>
      </c>
      <c r="H5" s="108">
        <f t="shared" ref="H5:H10" si="10">G5-C5</f>
        <v>0.36</v>
      </c>
      <c r="I5" s="123">
        <v>1</v>
      </c>
      <c r="J5" s="108">
        <f t="shared" ref="J5:J10" si="11">I5-C5</f>
        <v>0.61</v>
      </c>
      <c r="K5" s="108" t="s">
        <v>216</v>
      </c>
    </row>
    <row r="6" spans="1:11" x14ac:dyDescent="0.25">
      <c r="A6" s="118" t="s">
        <v>105</v>
      </c>
      <c r="B6" s="119" t="s">
        <v>218</v>
      </c>
      <c r="C6" s="120">
        <f>0.31+0.09</f>
        <v>0.4</v>
      </c>
      <c r="D6" s="108" t="s">
        <v>221</v>
      </c>
      <c r="E6" s="121">
        <v>0.75</v>
      </c>
      <c r="F6" s="108">
        <f t="shared" si="9"/>
        <v>0.35</v>
      </c>
      <c r="G6" s="122">
        <v>1</v>
      </c>
      <c r="H6" s="108">
        <f t="shared" si="10"/>
        <v>0.6</v>
      </c>
      <c r="I6" s="123">
        <v>1</v>
      </c>
      <c r="J6" s="108">
        <f t="shared" si="11"/>
        <v>0.6</v>
      </c>
      <c r="K6" s="108" t="s">
        <v>216</v>
      </c>
    </row>
    <row r="7" spans="1:11" x14ac:dyDescent="0.25">
      <c r="A7" s="118" t="s">
        <v>79</v>
      </c>
      <c r="B7" s="119" t="s">
        <v>220</v>
      </c>
      <c r="C7" s="120">
        <f>0.64+0.15</f>
        <v>0.79</v>
      </c>
      <c r="D7" s="108" t="s">
        <v>221</v>
      </c>
      <c r="E7" s="121">
        <v>1.25</v>
      </c>
      <c r="F7" s="108">
        <f t="shared" si="9"/>
        <v>0.45999999999999996</v>
      </c>
      <c r="G7" s="122">
        <v>1.75</v>
      </c>
      <c r="H7" s="108">
        <f t="shared" si="10"/>
        <v>0.96</v>
      </c>
      <c r="I7" s="123">
        <v>1.5</v>
      </c>
      <c r="J7" s="108">
        <f t="shared" si="11"/>
        <v>0.71</v>
      </c>
      <c r="K7" s="108" t="s">
        <v>216</v>
      </c>
    </row>
    <row r="8" spans="1:11" x14ac:dyDescent="0.25">
      <c r="A8" s="118" t="s">
        <v>109</v>
      </c>
      <c r="B8" s="119" t="s">
        <v>211</v>
      </c>
      <c r="C8" s="120">
        <f>0.07*4+0.03</f>
        <v>0.31000000000000005</v>
      </c>
      <c r="D8" s="108" t="s">
        <v>215</v>
      </c>
      <c r="E8" s="121">
        <v>0.6</v>
      </c>
      <c r="F8" s="108">
        <f t="shared" si="9"/>
        <v>0.28999999999999992</v>
      </c>
      <c r="G8" s="122">
        <v>0.75</v>
      </c>
      <c r="H8" s="108">
        <f t="shared" si="10"/>
        <v>0.43999999999999995</v>
      </c>
      <c r="I8" s="123">
        <v>0.95</v>
      </c>
      <c r="J8" s="108">
        <f t="shared" si="11"/>
        <v>0.6399999999999999</v>
      </c>
      <c r="K8" s="108" t="s">
        <v>216</v>
      </c>
    </row>
    <row r="9" spans="1:11" x14ac:dyDescent="0.25">
      <c r="A9" s="118" t="s">
        <v>126</v>
      </c>
      <c r="B9" s="119" t="s">
        <v>219</v>
      </c>
      <c r="C9" s="120">
        <f>0.2+0.08</f>
        <v>0.28000000000000003</v>
      </c>
      <c r="D9" s="108" t="s">
        <v>221</v>
      </c>
      <c r="E9" s="121">
        <v>0.6</v>
      </c>
      <c r="F9" s="108">
        <f t="shared" si="9"/>
        <v>0.31999999999999995</v>
      </c>
      <c r="G9" s="122">
        <v>1.75</v>
      </c>
      <c r="H9" s="108">
        <f t="shared" si="10"/>
        <v>1.47</v>
      </c>
      <c r="I9" s="123">
        <v>0.95</v>
      </c>
      <c r="J9" s="108">
        <f t="shared" si="11"/>
        <v>0.66999999999999993</v>
      </c>
      <c r="K9" s="108" t="s">
        <v>216</v>
      </c>
    </row>
    <row r="10" spans="1:11" x14ac:dyDescent="0.25">
      <c r="A10" s="118" t="s">
        <v>127</v>
      </c>
      <c r="B10" s="119" t="s">
        <v>220</v>
      </c>
      <c r="C10" s="120">
        <f>0.52+0.12</f>
        <v>0.64</v>
      </c>
      <c r="D10" s="108" t="s">
        <v>221</v>
      </c>
      <c r="E10" s="121">
        <v>1.2</v>
      </c>
      <c r="F10" s="108">
        <f t="shared" si="9"/>
        <v>0.55999999999999994</v>
      </c>
      <c r="G10" s="122">
        <v>1.5</v>
      </c>
      <c r="H10" s="108">
        <f t="shared" si="10"/>
        <v>0.86</v>
      </c>
      <c r="I10" s="123">
        <v>0.95</v>
      </c>
      <c r="J10" s="108">
        <f t="shared" si="11"/>
        <v>0.30999999999999994</v>
      </c>
      <c r="K10" s="108" t="s">
        <v>216</v>
      </c>
    </row>
  </sheetData>
  <autoFilter ref="A1:K10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959"/>
  <sheetViews>
    <sheetView rightToLeft="1" tabSelected="1" zoomScale="85" zoomScaleNormal="85" workbookViewId="0">
      <pane ySplit="3" topLeftCell="A4" activePane="bottomLeft" state="frozen"/>
      <selection pane="bottomLeft" activeCell="N26" sqref="N26"/>
    </sheetView>
  </sheetViews>
  <sheetFormatPr defaultColWidth="9.7109375" defaultRowHeight="18.75" x14ac:dyDescent="0.25"/>
  <cols>
    <col min="1" max="1" width="5.28515625" style="129" customWidth="1"/>
    <col min="2" max="2" width="17.7109375" style="129" customWidth="1"/>
    <col min="3" max="3" width="1.42578125" style="130" customWidth="1"/>
    <col min="4" max="4" width="11.42578125" style="195" bestFit="1" customWidth="1"/>
    <col min="5" max="5" width="9.7109375" style="209"/>
    <col min="6" max="6" width="8.7109375" style="152" customWidth="1"/>
    <col min="7" max="7" width="1.42578125" style="177" customWidth="1"/>
    <col min="8" max="8" width="8" style="153" customWidth="1"/>
    <col min="9" max="9" width="10.5703125" style="154" bestFit="1" customWidth="1"/>
    <col min="10" max="10" width="9.140625" style="152" bestFit="1" customWidth="1"/>
    <col min="11" max="11" width="1.42578125" style="177" customWidth="1"/>
    <col min="12" max="12" width="11.140625" style="207" customWidth="1"/>
    <col min="13" max="13" width="1.42578125" style="177" customWidth="1"/>
    <col min="14" max="14" width="9.7109375" style="153"/>
    <col min="15" max="15" width="9.7109375" style="161"/>
    <col min="16" max="16" width="1.42578125" style="130" customWidth="1"/>
    <col min="17" max="17" width="7.7109375" style="155" customWidth="1"/>
    <col min="18" max="18" width="9.140625" style="155" bestFit="1" customWidth="1"/>
    <col min="19" max="19" width="1.42578125" style="130" customWidth="1"/>
    <col min="20" max="20" width="9.7109375" style="156"/>
    <col min="21" max="21" width="10.7109375" style="160" bestFit="1" customWidth="1"/>
    <col min="22" max="22" width="1.42578125" style="130" customWidth="1"/>
    <col min="23" max="23" width="9.7109375" style="129"/>
    <col min="24" max="24" width="9.7109375" style="131"/>
    <col min="25" max="25" width="1.42578125" style="130" customWidth="1"/>
    <col min="26" max="27" width="9.7109375" style="131"/>
    <col min="28" max="28" width="1.42578125" style="130" customWidth="1"/>
    <col min="29" max="30" width="9.7109375" style="131"/>
    <col min="31" max="31" width="1.42578125" style="130" customWidth="1"/>
    <col min="32" max="33" width="9.7109375" style="131"/>
    <col min="34" max="34" width="1.42578125" style="130" customWidth="1"/>
    <col min="35" max="36" width="9.7109375" style="131"/>
    <col min="37" max="37" width="1.42578125" style="130" customWidth="1"/>
    <col min="38" max="39" width="9.7109375" style="131"/>
    <col min="40" max="40" width="1.42578125" style="163" customWidth="1"/>
    <col min="41" max="151" width="9.7109375" style="174"/>
    <col min="152" max="152" width="9.7109375" style="170"/>
    <col min="153" max="16384" width="9.7109375" style="131"/>
  </cols>
  <sheetData>
    <row r="1" spans="1:152" ht="48" customHeight="1" x14ac:dyDescent="0.25">
      <c r="A1" s="219"/>
      <c r="B1" s="220"/>
      <c r="D1" s="232" t="s">
        <v>244</v>
      </c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Q1" s="233" t="s">
        <v>243</v>
      </c>
      <c r="R1" s="233"/>
      <c r="S1" s="233"/>
      <c r="T1" s="233"/>
      <c r="U1" s="233"/>
      <c r="W1" s="219"/>
      <c r="X1" s="231"/>
      <c r="Y1" s="231"/>
      <c r="Z1" s="231"/>
      <c r="AA1" s="231"/>
      <c r="AB1" s="231"/>
      <c r="AC1" s="231"/>
      <c r="AD1" s="220"/>
      <c r="AF1" s="229" t="s">
        <v>245</v>
      </c>
      <c r="AG1" s="230"/>
      <c r="AI1" s="225" t="s">
        <v>246</v>
      </c>
      <c r="AJ1" s="226"/>
      <c r="AL1" s="227" t="s">
        <v>247</v>
      </c>
      <c r="AM1" s="228"/>
    </row>
    <row r="2" spans="1:152" s="130" customFormat="1" ht="7.5" customHeight="1" x14ac:dyDescent="0.25">
      <c r="D2" s="193"/>
      <c r="E2" s="193"/>
      <c r="F2" s="106"/>
      <c r="G2" s="106"/>
      <c r="H2" s="106"/>
      <c r="I2" s="106"/>
      <c r="J2" s="106"/>
      <c r="K2" s="106"/>
      <c r="L2" s="193"/>
      <c r="M2" s="106"/>
      <c r="N2" s="106"/>
      <c r="O2" s="106"/>
      <c r="Q2" s="186"/>
      <c r="R2" s="186"/>
      <c r="S2" s="186"/>
      <c r="T2" s="186"/>
      <c r="U2" s="186"/>
      <c r="AF2" s="187"/>
      <c r="AG2" s="188"/>
      <c r="AI2" s="187"/>
      <c r="AJ2" s="188"/>
      <c r="AL2" s="189"/>
      <c r="AM2" s="190"/>
      <c r="AN2" s="163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5"/>
      <c r="CT2" s="125"/>
      <c r="CU2" s="125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5"/>
      <c r="DI2" s="125"/>
      <c r="DJ2" s="125"/>
      <c r="DK2" s="125"/>
      <c r="DL2" s="125"/>
      <c r="DM2" s="125"/>
      <c r="DN2" s="125"/>
      <c r="DO2" s="125"/>
      <c r="DP2" s="125"/>
      <c r="DQ2" s="125"/>
      <c r="DR2" s="125"/>
      <c r="DS2" s="125"/>
      <c r="DT2" s="125"/>
      <c r="DU2" s="125"/>
      <c r="DV2" s="125"/>
      <c r="DW2" s="125"/>
      <c r="DX2" s="125"/>
      <c r="DY2" s="125"/>
      <c r="DZ2" s="125"/>
      <c r="EA2" s="125"/>
      <c r="EB2" s="125"/>
      <c r="EC2" s="125"/>
      <c r="ED2" s="125"/>
      <c r="EE2" s="125"/>
      <c r="EF2" s="125"/>
      <c r="EG2" s="125"/>
      <c r="EH2" s="125"/>
      <c r="EI2" s="125"/>
      <c r="EJ2" s="125"/>
      <c r="EK2" s="125"/>
      <c r="EL2" s="125"/>
      <c r="EM2" s="125"/>
      <c r="EN2" s="125"/>
      <c r="EO2" s="125"/>
      <c r="EP2" s="125"/>
      <c r="EQ2" s="125"/>
      <c r="ER2" s="125"/>
      <c r="ES2" s="125"/>
      <c r="ET2" s="125"/>
      <c r="EU2" s="125"/>
      <c r="EV2" s="191"/>
    </row>
    <row r="3" spans="1:152" ht="38.25" x14ac:dyDescent="0.25">
      <c r="A3" s="132" t="s">
        <v>0</v>
      </c>
      <c r="B3" s="133" t="s">
        <v>1</v>
      </c>
      <c r="C3" s="134"/>
      <c r="D3" s="135" t="s">
        <v>2</v>
      </c>
      <c r="E3" s="210" t="s">
        <v>4</v>
      </c>
      <c r="F3" s="135" t="s">
        <v>5</v>
      </c>
      <c r="G3" s="162"/>
      <c r="H3" s="135" t="s">
        <v>64</v>
      </c>
      <c r="I3" s="136" t="s">
        <v>65</v>
      </c>
      <c r="J3" s="135" t="s">
        <v>8</v>
      </c>
      <c r="K3" s="162"/>
      <c r="L3" s="203" t="s">
        <v>9</v>
      </c>
      <c r="M3" s="162"/>
      <c r="N3" s="135" t="s">
        <v>14</v>
      </c>
      <c r="O3" s="158" t="s">
        <v>15</v>
      </c>
      <c r="P3" s="134"/>
      <c r="Q3" s="137" t="s">
        <v>70</v>
      </c>
      <c r="R3" s="137" t="s">
        <v>71</v>
      </c>
      <c r="S3" s="134"/>
      <c r="T3" s="137" t="s">
        <v>12</v>
      </c>
      <c r="U3" s="159" t="s">
        <v>13</v>
      </c>
      <c r="V3" s="134"/>
      <c r="W3" s="138" t="s">
        <v>16</v>
      </c>
      <c r="X3" s="139" t="s">
        <v>17</v>
      </c>
      <c r="Y3" s="134"/>
      <c r="Z3" s="138" t="s">
        <v>18</v>
      </c>
      <c r="AA3" s="139" t="s">
        <v>68</v>
      </c>
      <c r="AB3" s="134"/>
      <c r="AC3" s="138" t="s">
        <v>19</v>
      </c>
      <c r="AD3" s="139" t="s">
        <v>69</v>
      </c>
      <c r="AE3" s="134"/>
      <c r="AF3" s="211" t="s">
        <v>6</v>
      </c>
      <c r="AG3" s="211" t="s">
        <v>20</v>
      </c>
      <c r="AH3" s="134"/>
      <c r="AI3" s="212" t="s">
        <v>6</v>
      </c>
      <c r="AJ3" s="212" t="s">
        <v>20</v>
      </c>
      <c r="AK3" s="134"/>
      <c r="AL3" s="213" t="s">
        <v>6</v>
      </c>
      <c r="AM3" s="213" t="s">
        <v>20</v>
      </c>
      <c r="AN3" s="164"/>
    </row>
    <row r="4" spans="1:152" s="144" customFormat="1" ht="18" customHeight="1" x14ac:dyDescent="0.25">
      <c r="A4" s="221" t="s">
        <v>251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3"/>
      <c r="P4" s="141"/>
      <c r="Q4" s="141"/>
      <c r="R4" s="141"/>
      <c r="S4" s="141"/>
      <c r="T4" s="142"/>
      <c r="U4" s="134"/>
      <c r="V4" s="141"/>
      <c r="X4" s="143"/>
      <c r="Y4" s="141"/>
      <c r="AA4" s="143"/>
      <c r="AB4" s="141"/>
      <c r="AD4" s="143"/>
      <c r="AE4" s="141"/>
      <c r="AF4" s="182"/>
      <c r="AG4" s="182"/>
      <c r="AH4" s="141"/>
      <c r="AI4" s="182"/>
      <c r="AJ4" s="182"/>
      <c r="AK4" s="141"/>
      <c r="AL4" s="182"/>
      <c r="AM4" s="182"/>
      <c r="AN4" s="16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1"/>
    </row>
    <row r="5" spans="1:152" s="145" customFormat="1" x14ac:dyDescent="0.25">
      <c r="A5" s="224" t="s">
        <v>11</v>
      </c>
      <c r="B5" s="224"/>
      <c r="C5" s="30"/>
      <c r="D5" s="127">
        <v>36</v>
      </c>
      <c r="E5" s="157">
        <f>SUM(E6:E7)</f>
        <v>224</v>
      </c>
      <c r="F5" s="157">
        <f>SUM(F6:F7)</f>
        <v>16.8</v>
      </c>
      <c r="G5" s="30"/>
      <c r="H5" s="157">
        <f>SUM(H6:H7)</f>
        <v>16</v>
      </c>
      <c r="I5" s="157">
        <f>SUM(I6:I7)</f>
        <v>560</v>
      </c>
      <c r="J5" s="157">
        <f>SUM(J6:J7)</f>
        <v>160</v>
      </c>
      <c r="K5" s="30"/>
      <c r="L5" s="157">
        <f>SUM(L6:L7)</f>
        <v>17</v>
      </c>
      <c r="M5" s="30"/>
      <c r="N5" s="127">
        <v>8</v>
      </c>
      <c r="O5" s="157">
        <f>SUM(O6:O7)</f>
        <v>136</v>
      </c>
      <c r="P5" s="30"/>
      <c r="Q5" s="128"/>
      <c r="R5" s="157">
        <f>SUM(R6:R7)</f>
        <v>136</v>
      </c>
      <c r="S5" s="30"/>
      <c r="T5" s="127">
        <v>0.6</v>
      </c>
      <c r="U5" s="157">
        <f>SUM(U6:U7)</f>
        <v>81.599999999999994</v>
      </c>
      <c r="V5" s="30"/>
      <c r="W5" s="127">
        <v>1</v>
      </c>
      <c r="X5" s="127">
        <f>W5*D5</f>
        <v>36</v>
      </c>
      <c r="Y5" s="30"/>
      <c r="Z5" s="127">
        <v>0.1</v>
      </c>
      <c r="AA5" s="127">
        <f>Z5*D5</f>
        <v>3.6</v>
      </c>
      <c r="AB5" s="30"/>
      <c r="AC5" s="127">
        <v>0.5</v>
      </c>
      <c r="AD5" s="127">
        <f>AC5*D5</f>
        <v>18</v>
      </c>
      <c r="AE5" s="30"/>
      <c r="AF5" s="185">
        <f>O5</f>
        <v>136</v>
      </c>
      <c r="AG5" s="185">
        <f>AF5/D5</f>
        <v>3.7777777777777777</v>
      </c>
      <c r="AH5" s="30"/>
      <c r="AI5" s="178">
        <f>AF5+U5</f>
        <v>217.6</v>
      </c>
      <c r="AJ5" s="178">
        <f>AI5/D5</f>
        <v>6.0444444444444443</v>
      </c>
      <c r="AK5" s="30"/>
      <c r="AL5" s="181">
        <f>AI5+AD5+AA5+X5</f>
        <v>275.2</v>
      </c>
      <c r="AM5" s="181">
        <f>AL5/D5</f>
        <v>7.6444444444444439</v>
      </c>
      <c r="AN5" s="16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/>
      <c r="BY5" s="176"/>
      <c r="BZ5" s="176"/>
      <c r="CA5" s="176"/>
      <c r="CB5" s="176"/>
      <c r="CC5" s="176"/>
      <c r="CD5" s="176"/>
      <c r="CE5" s="176"/>
      <c r="CF5" s="176"/>
      <c r="CG5" s="176"/>
      <c r="CH5" s="176"/>
      <c r="CI5" s="176"/>
      <c r="CJ5" s="176"/>
      <c r="CK5" s="176"/>
      <c r="CL5" s="176"/>
      <c r="CM5" s="176"/>
      <c r="CN5" s="176"/>
      <c r="CO5" s="176"/>
      <c r="CP5" s="176"/>
      <c r="CQ5" s="176"/>
      <c r="CR5" s="176"/>
      <c r="CS5" s="176"/>
      <c r="CT5" s="176"/>
      <c r="CU5" s="176"/>
      <c r="CV5" s="176"/>
      <c r="CW5" s="176"/>
      <c r="CX5" s="176"/>
      <c r="CY5" s="176"/>
      <c r="CZ5" s="176"/>
      <c r="DA5" s="176"/>
      <c r="DB5" s="176"/>
      <c r="DC5" s="176"/>
      <c r="DD5" s="176"/>
      <c r="DE5" s="176"/>
      <c r="DF5" s="176"/>
      <c r="DG5" s="176"/>
      <c r="DH5" s="176"/>
      <c r="DI5" s="176"/>
      <c r="DJ5" s="176"/>
      <c r="DK5" s="176"/>
      <c r="DL5" s="176"/>
      <c r="DM5" s="176"/>
      <c r="DN5" s="176"/>
      <c r="DO5" s="176"/>
      <c r="DP5" s="176"/>
      <c r="DQ5" s="176"/>
      <c r="DR5" s="176"/>
      <c r="DS5" s="176"/>
      <c r="DT5" s="176"/>
      <c r="DU5" s="176"/>
      <c r="DV5" s="176"/>
      <c r="DW5" s="176"/>
      <c r="DX5" s="176"/>
      <c r="DY5" s="176"/>
      <c r="DZ5" s="176"/>
      <c r="EA5" s="176"/>
      <c r="EB5" s="176"/>
      <c r="EC5" s="176"/>
      <c r="ED5" s="176"/>
      <c r="EE5" s="176"/>
      <c r="EF5" s="176"/>
      <c r="EG5" s="176"/>
      <c r="EH5" s="176"/>
      <c r="EI5" s="176"/>
      <c r="EJ5" s="176"/>
      <c r="EK5" s="176"/>
      <c r="EL5" s="176"/>
      <c r="EM5" s="176"/>
      <c r="EN5" s="176"/>
      <c r="EO5" s="176"/>
      <c r="EP5" s="176"/>
      <c r="EQ5" s="176"/>
      <c r="ER5" s="176"/>
      <c r="ES5" s="176"/>
      <c r="ET5" s="176"/>
      <c r="EU5" s="176"/>
      <c r="EV5" s="172"/>
    </row>
    <row r="6" spans="1:152" s="108" customFormat="1" x14ac:dyDescent="0.25">
      <c r="A6" s="146">
        <v>1</v>
      </c>
      <c r="B6" s="146" t="s">
        <v>252</v>
      </c>
      <c r="C6" s="142"/>
      <c r="D6" s="197">
        <f>D5*10</f>
        <v>360</v>
      </c>
      <c r="E6" s="208">
        <f>6*4</f>
        <v>24</v>
      </c>
      <c r="F6" s="147">
        <f>D6/E6</f>
        <v>15</v>
      </c>
      <c r="G6" s="140"/>
      <c r="H6" s="147">
        <f t="shared" ref="H6:H7" si="0">IF(INT(F6)&gt;=1, INT(F6), 1)</f>
        <v>15</v>
      </c>
      <c r="I6" s="148">
        <f t="shared" ref="I6:I7" si="1">H6*E6</f>
        <v>360</v>
      </c>
      <c r="J6" s="135">
        <f>IF(D6&gt;I6, D6-I6, IF(I6-D6=0, 0, CONCATENATE("(",I6-D6,")")))</f>
        <v>0</v>
      </c>
      <c r="K6" s="140"/>
      <c r="L6" s="205">
        <f>IF(INT(F6)=F6,F6,IF(AND(F6&lt;1, F6&gt;0), 1,IF(((H6*E6)+J6)-D6=0,H6,H6+1)+1))</f>
        <v>15</v>
      </c>
      <c r="M6" s="140"/>
      <c r="N6" s="147"/>
      <c r="O6" s="158">
        <f>N5*L6</f>
        <v>120</v>
      </c>
      <c r="P6" s="142"/>
      <c r="Q6" s="149">
        <v>8</v>
      </c>
      <c r="R6" s="149">
        <f>Q6*L6</f>
        <v>120</v>
      </c>
      <c r="S6" s="142"/>
      <c r="T6" s="149"/>
      <c r="U6" s="159">
        <f>T5*R6</f>
        <v>72</v>
      </c>
      <c r="V6" s="142"/>
      <c r="W6" s="142"/>
      <c r="X6" s="144"/>
      <c r="Y6" s="142"/>
      <c r="Z6" s="144"/>
      <c r="AA6" s="144"/>
      <c r="AB6" s="142"/>
      <c r="AC6" s="144"/>
      <c r="AD6" s="144"/>
      <c r="AE6" s="142"/>
      <c r="AF6" s="183"/>
      <c r="AG6" s="183"/>
      <c r="AH6" s="142"/>
      <c r="AI6" s="183"/>
      <c r="AJ6" s="183"/>
      <c r="AK6" s="142"/>
      <c r="AL6" s="144"/>
      <c r="AM6" s="144"/>
      <c r="AN6" s="167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3"/>
    </row>
    <row r="7" spans="1:152" s="108" customFormat="1" x14ac:dyDescent="0.25">
      <c r="A7" s="146">
        <v>2</v>
      </c>
      <c r="B7" s="146" t="s">
        <v>67</v>
      </c>
      <c r="C7" s="142"/>
      <c r="D7" s="197">
        <f>D5*10</f>
        <v>360</v>
      </c>
      <c r="E7" s="208">
        <f>10*20</f>
        <v>200</v>
      </c>
      <c r="F7" s="147">
        <f>D7/E7</f>
        <v>1.8</v>
      </c>
      <c r="G7" s="140"/>
      <c r="H7" s="147">
        <f t="shared" si="0"/>
        <v>1</v>
      </c>
      <c r="I7" s="148">
        <f t="shared" si="1"/>
        <v>200</v>
      </c>
      <c r="J7" s="135">
        <f>IF(D7&gt;I7, D7-I7, IF(I7-D7=0, 0, CONCATENATE("(",I7-D7,")")))</f>
        <v>160</v>
      </c>
      <c r="K7" s="140"/>
      <c r="L7" s="205">
        <f>IF(INT(F7)=F7,F7,IF(AND(F7&lt;1, F7&gt;0), 1,IF(((H7*E7)+J7)-D7=0,H7,H7+1)+1))</f>
        <v>2</v>
      </c>
      <c r="M7" s="140"/>
      <c r="N7" s="147"/>
      <c r="O7" s="158">
        <f>N5*L7</f>
        <v>16</v>
      </c>
      <c r="P7" s="142"/>
      <c r="Q7" s="149">
        <v>8</v>
      </c>
      <c r="R7" s="149">
        <f>Q7*L7</f>
        <v>16</v>
      </c>
      <c r="S7" s="142"/>
      <c r="T7" s="149"/>
      <c r="U7" s="159">
        <f>T5*R7</f>
        <v>9.6</v>
      </c>
      <c r="V7" s="142"/>
      <c r="W7" s="151"/>
      <c r="X7" s="150"/>
      <c r="Y7" s="151"/>
      <c r="Z7" s="150"/>
      <c r="AA7" s="150"/>
      <c r="AB7" s="151"/>
      <c r="AC7" s="150"/>
      <c r="AD7" s="150"/>
      <c r="AE7" s="151"/>
      <c r="AF7" s="150"/>
      <c r="AG7" s="150"/>
      <c r="AH7" s="151"/>
      <c r="AI7" s="150"/>
      <c r="AJ7" s="150"/>
      <c r="AK7" s="151"/>
      <c r="AL7" s="150"/>
      <c r="AM7" s="150"/>
      <c r="AN7" s="168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3"/>
    </row>
    <row r="8" spans="1:152" s="144" customFormat="1" ht="18" customHeight="1" x14ac:dyDescent="0.25">
      <c r="A8" s="221" t="s">
        <v>251</v>
      </c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3"/>
      <c r="P8" s="141"/>
      <c r="Q8" s="141"/>
      <c r="R8" s="141"/>
      <c r="S8" s="141"/>
      <c r="T8" s="142"/>
      <c r="U8" s="134"/>
      <c r="V8" s="141"/>
      <c r="X8" s="143"/>
      <c r="Y8" s="141"/>
      <c r="AA8" s="143"/>
      <c r="AB8" s="141"/>
      <c r="AD8" s="143"/>
      <c r="AE8" s="141"/>
      <c r="AF8" s="182"/>
      <c r="AG8" s="182"/>
      <c r="AH8" s="141"/>
      <c r="AI8" s="182"/>
      <c r="AJ8" s="182"/>
      <c r="AK8" s="141"/>
      <c r="AL8" s="182"/>
      <c r="AM8" s="182"/>
      <c r="AN8" s="16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1"/>
    </row>
    <row r="9" spans="1:152" s="145" customFormat="1" x14ac:dyDescent="0.25">
      <c r="A9" s="224" t="s">
        <v>11</v>
      </c>
      <c r="B9" s="224"/>
      <c r="C9" s="30"/>
      <c r="D9" s="127">
        <v>36</v>
      </c>
      <c r="E9" s="157">
        <f>SUM(E10:E11)</f>
        <v>256</v>
      </c>
      <c r="F9" s="157">
        <f>SUM(F10:F11)</f>
        <v>12.8</v>
      </c>
      <c r="G9" s="30"/>
      <c r="H9" s="157">
        <f>SUM(H10:H11)</f>
        <v>12</v>
      </c>
      <c r="I9" s="157">
        <f>SUM(I10:I11)</f>
        <v>616</v>
      </c>
      <c r="J9" s="157">
        <f>SUM(J10:J11)</f>
        <v>176</v>
      </c>
      <c r="K9" s="30"/>
      <c r="L9" s="157">
        <f>SUM(L10:L11)</f>
        <v>13</v>
      </c>
      <c r="M9" s="30"/>
      <c r="N9" s="127">
        <v>8</v>
      </c>
      <c r="O9" s="157">
        <f>SUM(O10:O11)</f>
        <v>104</v>
      </c>
      <c r="P9" s="30"/>
      <c r="Q9" s="128"/>
      <c r="R9" s="157">
        <f>SUM(R10:R11)</f>
        <v>104</v>
      </c>
      <c r="S9" s="30"/>
      <c r="T9" s="127">
        <v>0.6</v>
      </c>
      <c r="U9" s="157">
        <f>SUM(U10:U11)</f>
        <v>62.4</v>
      </c>
      <c r="V9" s="30"/>
      <c r="W9" s="127">
        <v>1</v>
      </c>
      <c r="X9" s="127">
        <f>W9*D9</f>
        <v>36</v>
      </c>
      <c r="Y9" s="30"/>
      <c r="Z9" s="127">
        <v>0.1</v>
      </c>
      <c r="AA9" s="127">
        <f>Z9*D9</f>
        <v>3.6</v>
      </c>
      <c r="AB9" s="30"/>
      <c r="AC9" s="127">
        <v>0.5</v>
      </c>
      <c r="AD9" s="127">
        <f>AC9*D9</f>
        <v>18</v>
      </c>
      <c r="AE9" s="30"/>
      <c r="AF9" s="185">
        <f>O9</f>
        <v>104</v>
      </c>
      <c r="AG9" s="185">
        <f>AF9/D9</f>
        <v>2.8888888888888888</v>
      </c>
      <c r="AH9" s="30"/>
      <c r="AI9" s="178">
        <f>AF9+U9</f>
        <v>166.4</v>
      </c>
      <c r="AJ9" s="178">
        <f>AI9/D9</f>
        <v>4.6222222222222227</v>
      </c>
      <c r="AK9" s="30"/>
      <c r="AL9" s="181">
        <f>AI9+AD9+AA9+X9</f>
        <v>224</v>
      </c>
      <c r="AM9" s="181">
        <f>AL9/D9</f>
        <v>6.2222222222222223</v>
      </c>
      <c r="AN9" s="16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I9" s="176"/>
      <c r="DJ9" s="176"/>
      <c r="DK9" s="176"/>
      <c r="DL9" s="176"/>
      <c r="DM9" s="176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F9" s="176"/>
      <c r="EG9" s="176"/>
      <c r="EH9" s="176"/>
      <c r="EI9" s="176"/>
      <c r="EJ9" s="176"/>
      <c r="EK9" s="176"/>
      <c r="EL9" s="176"/>
      <c r="EM9" s="176"/>
      <c r="EN9" s="176"/>
      <c r="EO9" s="176"/>
      <c r="EP9" s="176"/>
      <c r="EQ9" s="176"/>
      <c r="ER9" s="176"/>
      <c r="ES9" s="176"/>
      <c r="ET9" s="176"/>
      <c r="EU9" s="176"/>
      <c r="EV9" s="172"/>
    </row>
    <row r="10" spans="1:152" s="108" customFormat="1" x14ac:dyDescent="0.25">
      <c r="A10" s="146">
        <v>1</v>
      </c>
      <c r="B10" s="146" t="s">
        <v>253</v>
      </c>
      <c r="C10" s="142"/>
      <c r="D10" s="197">
        <f>D9*11</f>
        <v>396</v>
      </c>
      <c r="E10" s="208">
        <f>9*4</f>
        <v>36</v>
      </c>
      <c r="F10" s="147">
        <f>D10/E10</f>
        <v>11</v>
      </c>
      <c r="G10" s="140"/>
      <c r="H10" s="147">
        <f t="shared" ref="H10:H11" si="2">IF(INT(F10)&gt;=1, INT(F10), 1)</f>
        <v>11</v>
      </c>
      <c r="I10" s="148">
        <f t="shared" ref="I10:I11" si="3">H10*E10</f>
        <v>396</v>
      </c>
      <c r="J10" s="135">
        <f>IF(D10&gt;I10, D10-I10, IF(I10-D10=0, 0, CONCATENATE("(",I10-D10,")")))</f>
        <v>0</v>
      </c>
      <c r="K10" s="140"/>
      <c r="L10" s="205">
        <f>IF(INT(F10)=F10,F10,IF(AND(F10&lt;1, F10&gt;0), 1,IF(((H10*E10)+J10)-D10=0,H10,H10+1)+1))</f>
        <v>11</v>
      </c>
      <c r="M10" s="140"/>
      <c r="N10" s="147"/>
      <c r="O10" s="158">
        <f>N9*L10</f>
        <v>88</v>
      </c>
      <c r="P10" s="142"/>
      <c r="Q10" s="149">
        <v>8</v>
      </c>
      <c r="R10" s="149">
        <f>Q10*L10</f>
        <v>88</v>
      </c>
      <c r="S10" s="142"/>
      <c r="T10" s="149"/>
      <c r="U10" s="159">
        <f>T9*R10</f>
        <v>52.8</v>
      </c>
      <c r="V10" s="142"/>
      <c r="W10" s="142"/>
      <c r="X10" s="144"/>
      <c r="Y10" s="142"/>
      <c r="Z10" s="144"/>
      <c r="AA10" s="144"/>
      <c r="AB10" s="142"/>
      <c r="AC10" s="144"/>
      <c r="AD10" s="144"/>
      <c r="AE10" s="142"/>
      <c r="AF10" s="183"/>
      <c r="AG10" s="183"/>
      <c r="AH10" s="142"/>
      <c r="AI10" s="183"/>
      <c r="AJ10" s="183"/>
      <c r="AK10" s="142"/>
      <c r="AL10" s="144"/>
      <c r="AM10" s="144"/>
      <c r="AN10" s="167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3"/>
    </row>
    <row r="11" spans="1:152" s="108" customFormat="1" x14ac:dyDescent="0.25">
      <c r="A11" s="146">
        <v>2</v>
      </c>
      <c r="B11" s="146" t="s">
        <v>67</v>
      </c>
      <c r="C11" s="142"/>
      <c r="D11" s="197">
        <f>D9*11</f>
        <v>396</v>
      </c>
      <c r="E11" s="208">
        <f>20*11</f>
        <v>220</v>
      </c>
      <c r="F11" s="147">
        <f>D11/E11</f>
        <v>1.8</v>
      </c>
      <c r="G11" s="140"/>
      <c r="H11" s="147">
        <f t="shared" si="2"/>
        <v>1</v>
      </c>
      <c r="I11" s="148">
        <f t="shared" si="3"/>
        <v>220</v>
      </c>
      <c r="J11" s="135">
        <f>IF(D11&gt;I11, D11-I11, IF(I11-D11=0, 0, CONCATENATE("(",I11-D11,")")))</f>
        <v>176</v>
      </c>
      <c r="K11" s="140"/>
      <c r="L11" s="205">
        <f>IF(INT(F11)=F11,F11,IF(AND(F11&lt;1, F11&gt;0), 1,IF(((H11*E11)+J11)-D11=0,H11,H11+1)+1))</f>
        <v>2</v>
      </c>
      <c r="M11" s="140"/>
      <c r="N11" s="147"/>
      <c r="O11" s="158">
        <f>N9*L11</f>
        <v>16</v>
      </c>
      <c r="P11" s="142"/>
      <c r="Q11" s="149">
        <v>8</v>
      </c>
      <c r="R11" s="149">
        <f>Q11*L11</f>
        <v>16</v>
      </c>
      <c r="S11" s="142"/>
      <c r="T11" s="149"/>
      <c r="U11" s="159">
        <f>T9*R11</f>
        <v>9.6</v>
      </c>
      <c r="V11" s="142"/>
      <c r="W11" s="151"/>
      <c r="X11" s="150"/>
      <c r="Y11" s="151"/>
      <c r="Z11" s="150"/>
      <c r="AA11" s="150"/>
      <c r="AB11" s="151"/>
      <c r="AC11" s="150"/>
      <c r="AD11" s="150"/>
      <c r="AE11" s="151"/>
      <c r="AF11" s="150"/>
      <c r="AG11" s="150"/>
      <c r="AH11" s="151"/>
      <c r="AI11" s="150"/>
      <c r="AJ11" s="150"/>
      <c r="AK11" s="151"/>
      <c r="AL11" s="150"/>
      <c r="AM11" s="150"/>
      <c r="AN11" s="168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75"/>
      <c r="CA11" s="175"/>
      <c r="CB11" s="175"/>
      <c r="CC11" s="175"/>
      <c r="CD11" s="175"/>
      <c r="CE11" s="175"/>
      <c r="CF11" s="175"/>
      <c r="CG11" s="175"/>
      <c r="CH11" s="175"/>
      <c r="CI11" s="175"/>
      <c r="CJ11" s="175"/>
      <c r="CK11" s="175"/>
      <c r="CL11" s="175"/>
      <c r="CM11" s="175"/>
      <c r="CN11" s="175"/>
      <c r="CO11" s="175"/>
      <c r="CP11" s="175"/>
      <c r="CQ11" s="175"/>
      <c r="CR11" s="175"/>
      <c r="CS11" s="175"/>
      <c r="CT11" s="175"/>
      <c r="CU11" s="175"/>
      <c r="CV11" s="175"/>
      <c r="CW11" s="175"/>
      <c r="CX11" s="175"/>
      <c r="CY11" s="175"/>
      <c r="CZ11" s="175"/>
      <c r="DA11" s="175"/>
      <c r="DB11" s="175"/>
      <c r="DC11" s="175"/>
      <c r="DD11" s="175"/>
      <c r="DE11" s="175"/>
      <c r="DF11" s="175"/>
      <c r="DG11" s="175"/>
      <c r="DH11" s="175"/>
      <c r="DI11" s="175"/>
      <c r="DJ11" s="175"/>
      <c r="DK11" s="175"/>
      <c r="DL11" s="175"/>
      <c r="DM11" s="175"/>
      <c r="DN11" s="175"/>
      <c r="DO11" s="175"/>
      <c r="DP11" s="175"/>
      <c r="DQ11" s="175"/>
      <c r="DR11" s="175"/>
      <c r="DS11" s="175"/>
      <c r="DT11" s="175"/>
      <c r="DU11" s="175"/>
      <c r="DV11" s="175"/>
      <c r="DW11" s="175"/>
      <c r="DX11" s="175"/>
      <c r="DY11" s="175"/>
      <c r="DZ11" s="175"/>
      <c r="EA11" s="175"/>
      <c r="EB11" s="175"/>
      <c r="EC11" s="175"/>
      <c r="ED11" s="175"/>
      <c r="EE11" s="175"/>
      <c r="EF11" s="175"/>
      <c r="EG11" s="175"/>
      <c r="EH11" s="175"/>
      <c r="EI11" s="175"/>
      <c r="EJ11" s="175"/>
      <c r="EK11" s="175"/>
      <c r="EL11" s="175"/>
      <c r="EM11" s="175"/>
      <c r="EN11" s="175"/>
      <c r="EO11" s="175"/>
      <c r="EP11" s="175"/>
      <c r="EQ11" s="175"/>
      <c r="ER11" s="175"/>
      <c r="ES11" s="175"/>
      <c r="ET11" s="175"/>
      <c r="EU11" s="175"/>
      <c r="EV11" s="173"/>
    </row>
    <row r="12" spans="1:152" s="144" customFormat="1" ht="18" customHeight="1" x14ac:dyDescent="0.25">
      <c r="A12" s="221" t="s">
        <v>226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3"/>
      <c r="P12" s="141"/>
      <c r="Q12" s="141"/>
      <c r="R12" s="141"/>
      <c r="S12" s="141"/>
      <c r="T12" s="142"/>
      <c r="U12" s="134"/>
      <c r="V12" s="141"/>
      <c r="X12" s="143"/>
      <c r="Y12" s="141"/>
      <c r="AA12" s="143"/>
      <c r="AB12" s="141"/>
      <c r="AD12" s="143"/>
      <c r="AE12" s="141"/>
      <c r="AF12" s="182"/>
      <c r="AG12" s="182"/>
      <c r="AH12" s="141"/>
      <c r="AI12" s="182"/>
      <c r="AJ12" s="182"/>
      <c r="AK12" s="141"/>
      <c r="AL12" s="182"/>
      <c r="AM12" s="182"/>
      <c r="AN12" s="16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75"/>
      <c r="CA12" s="175"/>
      <c r="CB12" s="175"/>
      <c r="CC12" s="175"/>
      <c r="CD12" s="175"/>
      <c r="CE12" s="175"/>
      <c r="CF12" s="175"/>
      <c r="CG12" s="175"/>
      <c r="CH12" s="175"/>
      <c r="CI12" s="175"/>
      <c r="CJ12" s="175"/>
      <c r="CK12" s="175"/>
      <c r="CL12" s="175"/>
      <c r="CM12" s="175"/>
      <c r="CN12" s="175"/>
      <c r="CO12" s="175"/>
      <c r="CP12" s="175"/>
      <c r="CQ12" s="175"/>
      <c r="CR12" s="175"/>
      <c r="CS12" s="175"/>
      <c r="CT12" s="175"/>
      <c r="CU12" s="175"/>
      <c r="CV12" s="175"/>
      <c r="CW12" s="175"/>
      <c r="CX12" s="175"/>
      <c r="CY12" s="175"/>
      <c r="CZ12" s="175"/>
      <c r="DA12" s="175"/>
      <c r="DB12" s="175"/>
      <c r="DC12" s="175"/>
      <c r="DD12" s="175"/>
      <c r="DE12" s="175"/>
      <c r="DF12" s="175"/>
      <c r="DG12" s="175"/>
      <c r="DH12" s="175"/>
      <c r="DI12" s="175"/>
      <c r="DJ12" s="175"/>
      <c r="DK12" s="175"/>
      <c r="DL12" s="175"/>
      <c r="DM12" s="175"/>
      <c r="DN12" s="175"/>
      <c r="DO12" s="175"/>
      <c r="DP12" s="175"/>
      <c r="DQ12" s="175"/>
      <c r="DR12" s="175"/>
      <c r="DS12" s="175"/>
      <c r="DT12" s="175"/>
      <c r="DU12" s="175"/>
      <c r="DV12" s="175"/>
      <c r="DW12" s="175"/>
      <c r="DX12" s="175"/>
      <c r="DY12" s="175"/>
      <c r="DZ12" s="175"/>
      <c r="EA12" s="175"/>
      <c r="EB12" s="175"/>
      <c r="EC12" s="175"/>
      <c r="ED12" s="175"/>
      <c r="EE12" s="175"/>
      <c r="EF12" s="175"/>
      <c r="EG12" s="175"/>
      <c r="EH12" s="175"/>
      <c r="EI12" s="175"/>
      <c r="EJ12" s="175"/>
      <c r="EK12" s="175"/>
      <c r="EL12" s="175"/>
      <c r="EM12" s="175"/>
      <c r="EN12" s="175"/>
      <c r="EO12" s="175"/>
      <c r="EP12" s="175"/>
      <c r="EQ12" s="175"/>
      <c r="ER12" s="175"/>
      <c r="ES12" s="175"/>
      <c r="ET12" s="175"/>
      <c r="EU12" s="175"/>
      <c r="EV12" s="171"/>
    </row>
    <row r="13" spans="1:152" s="145" customFormat="1" x14ac:dyDescent="0.25">
      <c r="A13" s="224" t="s">
        <v>11</v>
      </c>
      <c r="B13" s="224"/>
      <c r="C13" s="30"/>
      <c r="D13" s="127">
        <v>36</v>
      </c>
      <c r="E13" s="157">
        <f>SUM(E14:E17)</f>
        <v>279</v>
      </c>
      <c r="F13" s="157">
        <f>SUM(F14:F17)</f>
        <v>17.140288283145427</v>
      </c>
      <c r="G13" s="30"/>
      <c r="H13" s="157">
        <f>SUM(H14:H17)</f>
        <v>16</v>
      </c>
      <c r="I13" s="157">
        <f>SUM(I14:I17)</f>
        <v>877</v>
      </c>
      <c r="J13" s="157">
        <f>SUM(J14:J17)</f>
        <v>144</v>
      </c>
      <c r="K13" s="30"/>
      <c r="L13" s="157">
        <f>SUM(L14:L17)</f>
        <v>18</v>
      </c>
      <c r="M13" s="30"/>
      <c r="N13" s="127">
        <v>8</v>
      </c>
      <c r="O13" s="157">
        <f>SUM(O14:O17)</f>
        <v>144</v>
      </c>
      <c r="P13" s="30"/>
      <c r="Q13" s="126"/>
      <c r="R13" s="157">
        <f>SUM(R14:R17)</f>
        <v>91</v>
      </c>
      <c r="S13" s="30"/>
      <c r="T13" s="127">
        <v>0.6</v>
      </c>
      <c r="U13" s="157">
        <f>SUM(U14:U17)</f>
        <v>54.599999999999994</v>
      </c>
      <c r="V13" s="30"/>
      <c r="W13" s="127">
        <v>1</v>
      </c>
      <c r="X13" s="127">
        <f>W13*D13</f>
        <v>36</v>
      </c>
      <c r="Y13" s="30"/>
      <c r="Z13" s="127">
        <v>0.1</v>
      </c>
      <c r="AA13" s="127">
        <f>Z13*D13</f>
        <v>3.6</v>
      </c>
      <c r="AB13" s="30"/>
      <c r="AC13" s="127">
        <v>0.5</v>
      </c>
      <c r="AD13" s="127">
        <f>AC13*D13</f>
        <v>18</v>
      </c>
      <c r="AE13" s="30"/>
      <c r="AF13" s="185">
        <f>O13</f>
        <v>144</v>
      </c>
      <c r="AG13" s="185">
        <f>AF13/D13</f>
        <v>4</v>
      </c>
      <c r="AH13" s="30"/>
      <c r="AI13" s="178">
        <f>AF13+U13</f>
        <v>198.6</v>
      </c>
      <c r="AJ13" s="178">
        <f>AI13/D13</f>
        <v>5.5166666666666666</v>
      </c>
      <c r="AK13" s="30"/>
      <c r="AL13" s="181">
        <f>AI13+AD13+AA13+X13</f>
        <v>256.2</v>
      </c>
      <c r="AM13" s="181">
        <f>AL13/D13</f>
        <v>7.1166666666666663</v>
      </c>
      <c r="AN13" s="16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6"/>
      <c r="CB13" s="176"/>
      <c r="CC13" s="176"/>
      <c r="CD13" s="176"/>
      <c r="CE13" s="176"/>
      <c r="CF13" s="176"/>
      <c r="CG13" s="176"/>
      <c r="CH13" s="176"/>
      <c r="CI13" s="176"/>
      <c r="CJ13" s="176"/>
      <c r="CK13" s="176"/>
      <c r="CL13" s="176"/>
      <c r="CM13" s="176"/>
      <c r="CN13" s="176"/>
      <c r="CO13" s="176"/>
      <c r="CP13" s="176"/>
      <c r="CQ13" s="176"/>
      <c r="CR13" s="176"/>
      <c r="CS13" s="176"/>
      <c r="CT13" s="176"/>
      <c r="CU13" s="176"/>
      <c r="CV13" s="176"/>
      <c r="CW13" s="176"/>
      <c r="CX13" s="176"/>
      <c r="CY13" s="176"/>
      <c r="CZ13" s="176"/>
      <c r="DA13" s="176"/>
      <c r="DB13" s="176"/>
      <c r="DC13" s="176"/>
      <c r="DD13" s="176"/>
      <c r="DE13" s="176"/>
      <c r="DF13" s="176"/>
      <c r="DG13" s="176"/>
      <c r="DH13" s="176"/>
      <c r="DI13" s="176"/>
      <c r="DJ13" s="176"/>
      <c r="DK13" s="176"/>
      <c r="DL13" s="176"/>
      <c r="DM13" s="176"/>
      <c r="DN13" s="176"/>
      <c r="DO13" s="176"/>
      <c r="DP13" s="176"/>
      <c r="DQ13" s="176"/>
      <c r="DR13" s="176"/>
      <c r="DS13" s="176"/>
      <c r="DT13" s="176"/>
      <c r="DU13" s="176"/>
      <c r="DV13" s="176"/>
      <c r="DW13" s="176"/>
      <c r="DX13" s="176"/>
      <c r="DY13" s="176"/>
      <c r="DZ13" s="176"/>
      <c r="EA13" s="176"/>
      <c r="EB13" s="176"/>
      <c r="EC13" s="176"/>
      <c r="ED13" s="176"/>
      <c r="EE13" s="176"/>
      <c r="EF13" s="176"/>
      <c r="EG13" s="176"/>
      <c r="EH13" s="176"/>
      <c r="EI13" s="176"/>
      <c r="EJ13" s="176"/>
      <c r="EK13" s="176"/>
      <c r="EL13" s="176"/>
      <c r="EM13" s="176"/>
      <c r="EN13" s="176"/>
      <c r="EO13" s="176"/>
      <c r="EP13" s="176"/>
      <c r="EQ13" s="176"/>
      <c r="ER13" s="176"/>
      <c r="ES13" s="176"/>
      <c r="ET13" s="176"/>
      <c r="EU13" s="176"/>
      <c r="EV13" s="172"/>
    </row>
    <row r="14" spans="1:152" s="108" customFormat="1" x14ac:dyDescent="0.25">
      <c r="A14" s="146">
        <v>1</v>
      </c>
      <c r="B14" s="146" t="s">
        <v>250</v>
      </c>
      <c r="C14" s="142"/>
      <c r="D14" s="197">
        <f>D13*13</f>
        <v>468</v>
      </c>
      <c r="E14" s="208">
        <f>13*3</f>
        <v>39</v>
      </c>
      <c r="F14" s="147">
        <f>D14/E14</f>
        <v>12</v>
      </c>
      <c r="G14" s="140"/>
      <c r="H14" s="147">
        <f t="shared" ref="H14:H17" si="4">IF(INT(F14)&gt;=1, INT(F14), 1)</f>
        <v>12</v>
      </c>
      <c r="I14" s="148">
        <f t="shared" ref="I14:I17" si="5">H14*E14</f>
        <v>468</v>
      </c>
      <c r="J14" s="135">
        <f>IF(D14&gt;I14, D14-I14, IF(I14-D14=0, 0, CONCATENATE("(",I14-D14,")")))</f>
        <v>0</v>
      </c>
      <c r="K14" s="140"/>
      <c r="L14" s="205">
        <f>IF(INT(F14)=F14,F14,IF(AND(F14&lt;1, F14&gt;0), 1,IF(((H14*E14)+J14)-D14=0,H14,H14+1)+1))</f>
        <v>12</v>
      </c>
      <c r="M14" s="140"/>
      <c r="N14" s="147"/>
      <c r="O14" s="158">
        <f>N13*L14</f>
        <v>96</v>
      </c>
      <c r="P14" s="142"/>
      <c r="Q14" s="149">
        <v>4</v>
      </c>
      <c r="R14" s="149">
        <f>Q14*L14</f>
        <v>48</v>
      </c>
      <c r="S14" s="142"/>
      <c r="T14" s="149"/>
      <c r="U14" s="159">
        <f>T13*R14</f>
        <v>28.799999999999997</v>
      </c>
      <c r="V14" s="142"/>
      <c r="W14" s="142"/>
      <c r="X14" s="144"/>
      <c r="Y14" s="142"/>
      <c r="Z14" s="144"/>
      <c r="AA14" s="144"/>
      <c r="AB14" s="142"/>
      <c r="AC14" s="144"/>
      <c r="AD14" s="144"/>
      <c r="AE14" s="142"/>
      <c r="AF14" s="183"/>
      <c r="AG14" s="183"/>
      <c r="AH14" s="142"/>
      <c r="AI14" s="183"/>
      <c r="AJ14" s="183"/>
      <c r="AK14" s="142"/>
      <c r="AL14" s="144"/>
      <c r="AM14" s="144"/>
      <c r="AN14" s="167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  <c r="BW14" s="175"/>
      <c r="BX14" s="175"/>
      <c r="BY14" s="175"/>
      <c r="BZ14" s="175"/>
      <c r="CA14" s="175"/>
      <c r="CB14" s="175"/>
      <c r="CC14" s="175"/>
      <c r="CD14" s="175"/>
      <c r="CE14" s="175"/>
      <c r="CF14" s="175"/>
      <c r="CG14" s="175"/>
      <c r="CH14" s="175"/>
      <c r="CI14" s="175"/>
      <c r="CJ14" s="175"/>
      <c r="CK14" s="175"/>
      <c r="CL14" s="175"/>
      <c r="CM14" s="175"/>
      <c r="CN14" s="175"/>
      <c r="CO14" s="175"/>
      <c r="CP14" s="175"/>
      <c r="CQ14" s="175"/>
      <c r="CR14" s="175"/>
      <c r="CS14" s="175"/>
      <c r="CT14" s="175"/>
      <c r="CU14" s="175"/>
      <c r="CV14" s="175"/>
      <c r="CW14" s="175"/>
      <c r="CX14" s="175"/>
      <c r="CY14" s="175"/>
      <c r="CZ14" s="175"/>
      <c r="DA14" s="175"/>
      <c r="DB14" s="175"/>
      <c r="DC14" s="175"/>
      <c r="DD14" s="175"/>
      <c r="DE14" s="175"/>
      <c r="DF14" s="175"/>
      <c r="DG14" s="175"/>
      <c r="DH14" s="175"/>
      <c r="DI14" s="175"/>
      <c r="DJ14" s="175"/>
      <c r="DK14" s="175"/>
      <c r="DL14" s="175"/>
      <c r="DM14" s="175"/>
      <c r="DN14" s="175"/>
      <c r="DO14" s="175"/>
      <c r="DP14" s="175"/>
      <c r="DQ14" s="175"/>
      <c r="DR14" s="175"/>
      <c r="DS14" s="175"/>
      <c r="DT14" s="175"/>
      <c r="DU14" s="175"/>
      <c r="DV14" s="175"/>
      <c r="DW14" s="175"/>
      <c r="DX14" s="175"/>
      <c r="DY14" s="175"/>
      <c r="DZ14" s="175"/>
      <c r="EA14" s="175"/>
      <c r="EB14" s="175"/>
      <c r="EC14" s="175"/>
      <c r="ED14" s="175"/>
      <c r="EE14" s="175"/>
      <c r="EF14" s="175"/>
      <c r="EG14" s="175"/>
      <c r="EH14" s="175"/>
      <c r="EI14" s="175"/>
      <c r="EJ14" s="175"/>
      <c r="EK14" s="175"/>
      <c r="EL14" s="175"/>
      <c r="EM14" s="175"/>
      <c r="EN14" s="175"/>
      <c r="EO14" s="175"/>
      <c r="EP14" s="175"/>
      <c r="EQ14" s="175"/>
      <c r="ER14" s="175"/>
      <c r="ES14" s="175"/>
      <c r="ET14" s="175"/>
      <c r="EU14" s="175"/>
      <c r="EV14" s="173"/>
    </row>
    <row r="15" spans="1:152" s="108" customFormat="1" x14ac:dyDescent="0.25">
      <c r="A15" s="146">
        <v>2</v>
      </c>
      <c r="B15" s="146" t="s">
        <v>67</v>
      </c>
      <c r="C15" s="142"/>
      <c r="D15" s="197">
        <f>D13*13</f>
        <v>468</v>
      </c>
      <c r="E15" s="208">
        <f>13*13</f>
        <v>169</v>
      </c>
      <c r="F15" s="147">
        <f>D15/E15</f>
        <v>2.7692307692307692</v>
      </c>
      <c r="G15" s="140"/>
      <c r="H15" s="147">
        <f t="shared" si="4"/>
        <v>2</v>
      </c>
      <c r="I15" s="148">
        <f t="shared" si="5"/>
        <v>338</v>
      </c>
      <c r="J15" s="135">
        <f>IF(D15&gt;I15, D15-I15, IF(I15-D15=0, 0, CONCATENATE("(",I15-D15,")")))</f>
        <v>130</v>
      </c>
      <c r="K15" s="140"/>
      <c r="L15" s="205">
        <f>IF(INT(F15)=F15,F15,IF(AND(F15&lt;1, F15&gt;0), 1,IF(((H15*E15)+J15)-D15=0,H15,H15+1)+1))</f>
        <v>3</v>
      </c>
      <c r="M15" s="140"/>
      <c r="N15" s="147"/>
      <c r="O15" s="158">
        <f>N13*L15</f>
        <v>24</v>
      </c>
      <c r="P15" s="142"/>
      <c r="Q15" s="149">
        <v>11</v>
      </c>
      <c r="R15" s="149">
        <f>Q15*L15</f>
        <v>33</v>
      </c>
      <c r="S15" s="142"/>
      <c r="T15" s="149"/>
      <c r="U15" s="159">
        <f>T13*R15</f>
        <v>19.8</v>
      </c>
      <c r="V15" s="142"/>
      <c r="W15" s="151"/>
      <c r="X15" s="150"/>
      <c r="Y15" s="151"/>
      <c r="Z15" s="150"/>
      <c r="AA15" s="150"/>
      <c r="AB15" s="151"/>
      <c r="AC15" s="150"/>
      <c r="AD15" s="150"/>
      <c r="AE15" s="151"/>
      <c r="AF15" s="150"/>
      <c r="AG15" s="150"/>
      <c r="AH15" s="151"/>
      <c r="AI15" s="150"/>
      <c r="AJ15" s="150"/>
      <c r="AK15" s="151"/>
      <c r="AL15" s="150"/>
      <c r="AM15" s="150"/>
      <c r="AN15" s="168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5"/>
      <c r="CB15" s="175"/>
      <c r="CC15" s="175"/>
      <c r="CD15" s="175"/>
      <c r="CE15" s="175"/>
      <c r="CF15" s="175"/>
      <c r="CG15" s="175"/>
      <c r="CH15" s="175"/>
      <c r="CI15" s="175"/>
      <c r="CJ15" s="175"/>
      <c r="CK15" s="175"/>
      <c r="CL15" s="175"/>
      <c r="CM15" s="175"/>
      <c r="CN15" s="175"/>
      <c r="CO15" s="175"/>
      <c r="CP15" s="175"/>
      <c r="CQ15" s="175"/>
      <c r="CR15" s="175"/>
      <c r="CS15" s="175"/>
      <c r="CT15" s="175"/>
      <c r="CU15" s="175"/>
      <c r="CV15" s="175"/>
      <c r="CW15" s="175"/>
      <c r="CX15" s="175"/>
      <c r="CY15" s="175"/>
      <c r="CZ15" s="175"/>
      <c r="DA15" s="175"/>
      <c r="DB15" s="175"/>
      <c r="DC15" s="175"/>
      <c r="DD15" s="175"/>
      <c r="DE15" s="175"/>
      <c r="DF15" s="175"/>
      <c r="DG15" s="175"/>
      <c r="DH15" s="175"/>
      <c r="DI15" s="175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175"/>
      <c r="DU15" s="175"/>
      <c r="DV15" s="175"/>
      <c r="DW15" s="175"/>
      <c r="DX15" s="175"/>
      <c r="DY15" s="175"/>
      <c r="DZ15" s="175"/>
      <c r="EA15" s="175"/>
      <c r="EB15" s="175"/>
      <c r="EC15" s="175"/>
      <c r="ED15" s="175"/>
      <c r="EE15" s="175"/>
      <c r="EF15" s="175"/>
      <c r="EG15" s="175"/>
      <c r="EH15" s="175"/>
      <c r="EI15" s="175"/>
      <c r="EJ15" s="175"/>
      <c r="EK15" s="175"/>
      <c r="EL15" s="175"/>
      <c r="EM15" s="175"/>
      <c r="EN15" s="175"/>
      <c r="EO15" s="175"/>
      <c r="EP15" s="175"/>
      <c r="EQ15" s="175"/>
      <c r="ER15" s="175"/>
      <c r="ES15" s="175"/>
      <c r="ET15" s="175"/>
      <c r="EU15" s="175"/>
      <c r="EV15" s="173"/>
    </row>
    <row r="16" spans="1:152" s="108" customFormat="1" x14ac:dyDescent="0.25">
      <c r="A16" s="146">
        <v>3</v>
      </c>
      <c r="B16" s="146" t="s">
        <v>22</v>
      </c>
      <c r="C16" s="142"/>
      <c r="D16" s="197">
        <f>D13*1</f>
        <v>36</v>
      </c>
      <c r="E16" s="208">
        <v>22</v>
      </c>
      <c r="F16" s="147">
        <f>D16/E16</f>
        <v>1.6363636363636365</v>
      </c>
      <c r="G16" s="140"/>
      <c r="H16" s="147">
        <f t="shared" si="4"/>
        <v>1</v>
      </c>
      <c r="I16" s="148">
        <f t="shared" si="5"/>
        <v>22</v>
      </c>
      <c r="J16" s="135">
        <f>IF(D16&gt;I16, D16-I16, IF(I16-D16=0, 0, CONCATENATE("(",I16-D16,")")))</f>
        <v>14</v>
      </c>
      <c r="K16" s="140"/>
      <c r="L16" s="205">
        <f>IF(INT(F16)=F16,F16,IF(AND(F16&lt;1, F16&gt;0), 1,IF(((H16*E16)+J16)-D16=0,H16,H16+1)+1))</f>
        <v>2</v>
      </c>
      <c r="M16" s="140"/>
      <c r="N16" s="147"/>
      <c r="O16" s="158">
        <f>N13*L16</f>
        <v>16</v>
      </c>
      <c r="P16" s="142"/>
      <c r="Q16" s="149">
        <v>2</v>
      </c>
      <c r="R16" s="149">
        <f>Q16*L16</f>
        <v>4</v>
      </c>
      <c r="S16" s="142"/>
      <c r="T16" s="149"/>
      <c r="U16" s="159">
        <f>T13*R16</f>
        <v>2.4</v>
      </c>
      <c r="V16" s="142"/>
      <c r="W16" s="151"/>
      <c r="X16" s="150"/>
      <c r="Y16" s="151"/>
      <c r="Z16" s="150"/>
      <c r="AA16" s="150"/>
      <c r="AB16" s="151"/>
      <c r="AC16" s="150"/>
      <c r="AD16" s="150"/>
      <c r="AE16" s="151"/>
      <c r="AF16" s="150"/>
      <c r="AG16" s="150"/>
      <c r="AH16" s="151"/>
      <c r="AI16" s="150"/>
      <c r="AJ16" s="150"/>
      <c r="AK16" s="151"/>
      <c r="AL16" s="150"/>
      <c r="AM16" s="150"/>
      <c r="AN16" s="168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5"/>
      <c r="CB16" s="175"/>
      <c r="CC16" s="175"/>
      <c r="CD16" s="175"/>
      <c r="CE16" s="175"/>
      <c r="CF16" s="175"/>
      <c r="CG16" s="175"/>
      <c r="CH16" s="175"/>
      <c r="CI16" s="175"/>
      <c r="CJ16" s="175"/>
      <c r="CK16" s="175"/>
      <c r="CL16" s="175"/>
      <c r="CM16" s="175"/>
      <c r="CN16" s="175"/>
      <c r="CO16" s="175"/>
      <c r="CP16" s="175"/>
      <c r="CQ16" s="175"/>
      <c r="CR16" s="175"/>
      <c r="CS16" s="175"/>
      <c r="CT16" s="175"/>
      <c r="CU16" s="175"/>
      <c r="CV16" s="175"/>
      <c r="CW16" s="175"/>
      <c r="CX16" s="175"/>
      <c r="CY16" s="175"/>
      <c r="CZ16" s="175"/>
      <c r="DA16" s="175"/>
      <c r="DB16" s="175"/>
      <c r="DC16" s="175"/>
      <c r="DD16" s="175"/>
      <c r="DE16" s="175"/>
      <c r="DF16" s="175"/>
      <c r="DG16" s="175"/>
      <c r="DH16" s="175"/>
      <c r="DI16" s="175"/>
      <c r="DJ16" s="175"/>
      <c r="DK16" s="175"/>
      <c r="DL16" s="175"/>
      <c r="DM16" s="175"/>
      <c r="DN16" s="175"/>
      <c r="DO16" s="175"/>
      <c r="DP16" s="175"/>
      <c r="DQ16" s="175"/>
      <c r="DR16" s="175"/>
      <c r="DS16" s="175"/>
      <c r="DT16" s="175"/>
      <c r="DU16" s="175"/>
      <c r="DV16" s="175"/>
      <c r="DW16" s="175"/>
      <c r="DX16" s="175"/>
      <c r="DY16" s="175"/>
      <c r="DZ16" s="175"/>
      <c r="EA16" s="175"/>
      <c r="EB16" s="175"/>
      <c r="EC16" s="175"/>
      <c r="ED16" s="175"/>
      <c r="EE16" s="175"/>
      <c r="EF16" s="175"/>
      <c r="EG16" s="175"/>
      <c r="EH16" s="175"/>
      <c r="EI16" s="175"/>
      <c r="EJ16" s="175"/>
      <c r="EK16" s="175"/>
      <c r="EL16" s="175"/>
      <c r="EM16" s="175"/>
      <c r="EN16" s="175"/>
      <c r="EO16" s="175"/>
      <c r="EP16" s="175"/>
      <c r="EQ16" s="175"/>
      <c r="ER16" s="175"/>
      <c r="ES16" s="175"/>
      <c r="ET16" s="175"/>
      <c r="EU16" s="175"/>
      <c r="EV16" s="173"/>
    </row>
    <row r="17" spans="1:152" s="108" customFormat="1" x14ac:dyDescent="0.25">
      <c r="A17" s="146">
        <v>4</v>
      </c>
      <c r="B17" s="146" t="s">
        <v>10</v>
      </c>
      <c r="C17" s="142"/>
      <c r="D17" s="197">
        <f>D13*1</f>
        <v>36</v>
      </c>
      <c r="E17" s="208">
        <v>49</v>
      </c>
      <c r="F17" s="147">
        <f>D17/E17</f>
        <v>0.73469387755102045</v>
      </c>
      <c r="G17" s="140"/>
      <c r="H17" s="147">
        <f t="shared" si="4"/>
        <v>1</v>
      </c>
      <c r="I17" s="148">
        <f t="shared" si="5"/>
        <v>49</v>
      </c>
      <c r="J17" s="135" t="str">
        <f>IF(D17&gt;I17, D17-I17, IF(I17-D17=0, 0, CONCATENATE("(",I17-D17,")")))</f>
        <v>(13)</v>
      </c>
      <c r="K17" s="140"/>
      <c r="L17" s="205">
        <f>IF(INT(F17)=F17,F17,IF(AND(F17&lt;1, F17&gt;0), 1,IF(((H17*E17)+J17)-D17=0,H17,H17+1)+1))</f>
        <v>1</v>
      </c>
      <c r="M17" s="140"/>
      <c r="N17" s="147"/>
      <c r="O17" s="158">
        <f>N13*L17</f>
        <v>8</v>
      </c>
      <c r="P17" s="142"/>
      <c r="Q17" s="149">
        <v>6</v>
      </c>
      <c r="R17" s="149">
        <f>Q17*L17</f>
        <v>6</v>
      </c>
      <c r="S17" s="142"/>
      <c r="T17" s="149"/>
      <c r="U17" s="159">
        <f>T13*R17</f>
        <v>3.5999999999999996</v>
      </c>
      <c r="V17" s="142"/>
      <c r="W17" s="151"/>
      <c r="X17" s="150"/>
      <c r="Y17" s="151"/>
      <c r="Z17" s="150"/>
      <c r="AA17" s="150"/>
      <c r="AB17" s="151"/>
      <c r="AC17" s="150"/>
      <c r="AD17" s="150"/>
      <c r="AE17" s="151"/>
      <c r="AF17" s="150"/>
      <c r="AG17" s="150"/>
      <c r="AH17" s="151"/>
      <c r="AI17" s="150"/>
      <c r="AJ17" s="150"/>
      <c r="AK17" s="151"/>
      <c r="AL17" s="150"/>
      <c r="AM17" s="150"/>
      <c r="AN17" s="168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5"/>
      <c r="BO17" s="175"/>
      <c r="BP17" s="175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75"/>
      <c r="CB17" s="175"/>
      <c r="CC17" s="175"/>
      <c r="CD17" s="175"/>
      <c r="CE17" s="175"/>
      <c r="CF17" s="175"/>
      <c r="CG17" s="175"/>
      <c r="CH17" s="175"/>
      <c r="CI17" s="175"/>
      <c r="CJ17" s="175"/>
      <c r="CK17" s="175"/>
      <c r="CL17" s="175"/>
      <c r="CM17" s="175"/>
      <c r="CN17" s="175"/>
      <c r="CO17" s="175"/>
      <c r="CP17" s="175"/>
      <c r="CQ17" s="175"/>
      <c r="CR17" s="175"/>
      <c r="CS17" s="175"/>
      <c r="CT17" s="175"/>
      <c r="CU17" s="175"/>
      <c r="CV17" s="175"/>
      <c r="CW17" s="175"/>
      <c r="CX17" s="175"/>
      <c r="CY17" s="175"/>
      <c r="CZ17" s="175"/>
      <c r="DA17" s="175"/>
      <c r="DB17" s="175"/>
      <c r="DC17" s="175"/>
      <c r="DD17" s="175"/>
      <c r="DE17" s="175"/>
      <c r="DF17" s="175"/>
      <c r="DG17" s="175"/>
      <c r="DH17" s="175"/>
      <c r="DI17" s="175"/>
      <c r="DJ17" s="175"/>
      <c r="DK17" s="175"/>
      <c r="DL17" s="175"/>
      <c r="DM17" s="175"/>
      <c r="DN17" s="175"/>
      <c r="DO17" s="175"/>
      <c r="DP17" s="175"/>
      <c r="DQ17" s="175"/>
      <c r="DR17" s="175"/>
      <c r="DS17" s="175"/>
      <c r="DT17" s="175"/>
      <c r="DU17" s="175"/>
      <c r="DV17" s="175"/>
      <c r="DW17" s="175"/>
      <c r="DX17" s="175"/>
      <c r="DY17" s="175"/>
      <c r="DZ17" s="175"/>
      <c r="EA17" s="175"/>
      <c r="EB17" s="175"/>
      <c r="EC17" s="175"/>
      <c r="ED17" s="175"/>
      <c r="EE17" s="175"/>
      <c r="EF17" s="175"/>
      <c r="EG17" s="175"/>
      <c r="EH17" s="175"/>
      <c r="EI17" s="175"/>
      <c r="EJ17" s="175"/>
      <c r="EK17" s="175"/>
      <c r="EL17" s="175"/>
      <c r="EM17" s="175"/>
      <c r="EN17" s="175"/>
      <c r="EO17" s="175"/>
      <c r="EP17" s="175"/>
      <c r="EQ17" s="175"/>
      <c r="ER17" s="175"/>
      <c r="ES17" s="175"/>
      <c r="ET17" s="175"/>
      <c r="EU17" s="175"/>
      <c r="EV17" s="173"/>
    </row>
    <row r="18" spans="1:152" s="144" customFormat="1" ht="18" customHeight="1" x14ac:dyDescent="0.25">
      <c r="A18" s="221" t="s">
        <v>23</v>
      </c>
      <c r="B18" s="222"/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3"/>
      <c r="P18" s="141"/>
      <c r="Q18" s="141"/>
      <c r="R18" s="141"/>
      <c r="S18" s="141"/>
      <c r="T18" s="142"/>
      <c r="U18" s="134"/>
      <c r="V18" s="141"/>
      <c r="X18" s="143"/>
      <c r="Y18" s="141"/>
      <c r="AA18" s="143"/>
      <c r="AB18" s="141"/>
      <c r="AD18" s="143"/>
      <c r="AE18" s="141"/>
      <c r="AF18" s="182"/>
      <c r="AG18" s="182"/>
      <c r="AH18" s="141"/>
      <c r="AI18" s="182"/>
      <c r="AJ18" s="182"/>
      <c r="AK18" s="141"/>
      <c r="AL18" s="182"/>
      <c r="AM18" s="182"/>
      <c r="AN18" s="16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5"/>
      <c r="CB18" s="175"/>
      <c r="CC18" s="175"/>
      <c r="CD18" s="175"/>
      <c r="CE18" s="175"/>
      <c r="CF18" s="175"/>
      <c r="CG18" s="175"/>
      <c r="CH18" s="175"/>
      <c r="CI18" s="175"/>
      <c r="CJ18" s="175"/>
      <c r="CK18" s="175"/>
      <c r="CL18" s="175"/>
      <c r="CM18" s="175"/>
      <c r="CN18" s="175"/>
      <c r="CO18" s="175"/>
      <c r="CP18" s="175"/>
      <c r="CQ18" s="175"/>
      <c r="CR18" s="175"/>
      <c r="CS18" s="175"/>
      <c r="CT18" s="175"/>
      <c r="CU18" s="175"/>
      <c r="CV18" s="175"/>
      <c r="CW18" s="175"/>
      <c r="CX18" s="175"/>
      <c r="CY18" s="175"/>
      <c r="CZ18" s="175"/>
      <c r="DA18" s="175"/>
      <c r="DB18" s="175"/>
      <c r="DC18" s="175"/>
      <c r="DD18" s="175"/>
      <c r="DE18" s="175"/>
      <c r="DF18" s="175"/>
      <c r="DG18" s="175"/>
      <c r="DH18" s="175"/>
      <c r="DI18" s="175"/>
      <c r="DJ18" s="175"/>
      <c r="DK18" s="175"/>
      <c r="DL18" s="175"/>
      <c r="DM18" s="175"/>
      <c r="DN18" s="175"/>
      <c r="DO18" s="175"/>
      <c r="DP18" s="175"/>
      <c r="DQ18" s="175"/>
      <c r="DR18" s="175"/>
      <c r="DS18" s="175"/>
      <c r="DT18" s="175"/>
      <c r="DU18" s="175"/>
      <c r="DV18" s="175"/>
      <c r="DW18" s="175"/>
      <c r="DX18" s="175"/>
      <c r="DY18" s="175"/>
      <c r="DZ18" s="175"/>
      <c r="EA18" s="175"/>
      <c r="EB18" s="175"/>
      <c r="EC18" s="175"/>
      <c r="ED18" s="175"/>
      <c r="EE18" s="175"/>
      <c r="EF18" s="175"/>
      <c r="EG18" s="175"/>
      <c r="EH18" s="175"/>
      <c r="EI18" s="175"/>
      <c r="EJ18" s="175"/>
      <c r="EK18" s="175"/>
      <c r="EL18" s="175"/>
      <c r="EM18" s="175"/>
      <c r="EN18" s="175"/>
      <c r="EO18" s="175"/>
      <c r="EP18" s="175"/>
      <c r="EQ18" s="175"/>
      <c r="ER18" s="175"/>
      <c r="ES18" s="175"/>
      <c r="ET18" s="175"/>
      <c r="EU18" s="175"/>
      <c r="EV18" s="171"/>
    </row>
    <row r="19" spans="1:152" s="145" customFormat="1" x14ac:dyDescent="0.25">
      <c r="A19" s="224" t="s">
        <v>11</v>
      </c>
      <c r="B19" s="224"/>
      <c r="C19" s="30"/>
      <c r="D19" s="127">
        <v>36</v>
      </c>
      <c r="E19" s="157">
        <f>SUM(E20:E23)</f>
        <v>280</v>
      </c>
      <c r="F19" s="157">
        <f>SUM(F20:F23)</f>
        <v>16.840288283145426</v>
      </c>
      <c r="G19" s="30"/>
      <c r="H19" s="157">
        <f>SUM(H20:H23)</f>
        <v>15</v>
      </c>
      <c r="I19" s="157">
        <f>SUM(I20:I23)</f>
        <v>849</v>
      </c>
      <c r="J19" s="157">
        <f>SUM(J20:J23)</f>
        <v>172</v>
      </c>
      <c r="K19" s="30"/>
      <c r="L19" s="157">
        <f>SUM(L20:L23)</f>
        <v>18</v>
      </c>
      <c r="M19" s="30"/>
      <c r="N19" s="127">
        <v>8</v>
      </c>
      <c r="O19" s="157">
        <f>SUM(O20:O23)</f>
        <v>144</v>
      </c>
      <c r="P19" s="30"/>
      <c r="Q19" s="126"/>
      <c r="R19" s="157">
        <f>SUM(R20:R23)</f>
        <v>67</v>
      </c>
      <c r="S19" s="30"/>
      <c r="T19" s="127">
        <v>0.6</v>
      </c>
      <c r="U19" s="157">
        <f>SUM(U20:U23)</f>
        <v>40.200000000000003</v>
      </c>
      <c r="V19" s="30"/>
      <c r="W19" s="127">
        <v>1.5</v>
      </c>
      <c r="X19" s="127">
        <f>W19*D19</f>
        <v>54</v>
      </c>
      <c r="Y19" s="30"/>
      <c r="Z19" s="127">
        <v>0.1</v>
      </c>
      <c r="AA19" s="127">
        <f>Z19*D19</f>
        <v>3.6</v>
      </c>
      <c r="AB19" s="30"/>
      <c r="AC19" s="127">
        <v>0.5</v>
      </c>
      <c r="AD19" s="127">
        <f>AC19*D19</f>
        <v>18</v>
      </c>
      <c r="AE19" s="30"/>
      <c r="AF19" s="185">
        <f>O19</f>
        <v>144</v>
      </c>
      <c r="AG19" s="185">
        <f>AF19/D19</f>
        <v>4</v>
      </c>
      <c r="AH19" s="30"/>
      <c r="AI19" s="178">
        <f>AF19+U19</f>
        <v>184.2</v>
      </c>
      <c r="AJ19" s="178">
        <f>AI19/D19</f>
        <v>5.1166666666666663</v>
      </c>
      <c r="AK19" s="30"/>
      <c r="AL19" s="181">
        <f>AI19+AD19+AA19+X19</f>
        <v>259.79999999999995</v>
      </c>
      <c r="AM19" s="181">
        <f>AL19/D19</f>
        <v>7.216666666666665</v>
      </c>
      <c r="AN19" s="16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6"/>
      <c r="BN19" s="176"/>
      <c r="BO19" s="176"/>
      <c r="BP19" s="176"/>
      <c r="BQ19" s="176"/>
      <c r="BR19" s="176"/>
      <c r="BS19" s="176"/>
      <c r="BT19" s="176"/>
      <c r="BU19" s="176"/>
      <c r="BV19" s="176"/>
      <c r="BW19" s="176"/>
      <c r="BX19" s="176"/>
      <c r="BY19" s="176"/>
      <c r="BZ19" s="176"/>
      <c r="CA19" s="176"/>
      <c r="CB19" s="176"/>
      <c r="CC19" s="176"/>
      <c r="CD19" s="176"/>
      <c r="CE19" s="176"/>
      <c r="CF19" s="176"/>
      <c r="CG19" s="176"/>
      <c r="CH19" s="176"/>
      <c r="CI19" s="176"/>
      <c r="CJ19" s="176"/>
      <c r="CK19" s="176"/>
      <c r="CL19" s="176"/>
      <c r="CM19" s="176"/>
      <c r="CN19" s="176"/>
      <c r="CO19" s="176"/>
      <c r="CP19" s="176"/>
      <c r="CQ19" s="176"/>
      <c r="CR19" s="176"/>
      <c r="CS19" s="176"/>
      <c r="CT19" s="176"/>
      <c r="CU19" s="176"/>
      <c r="CV19" s="176"/>
      <c r="CW19" s="176"/>
      <c r="CX19" s="176"/>
      <c r="CY19" s="176"/>
      <c r="CZ19" s="176"/>
      <c r="DA19" s="176"/>
      <c r="DB19" s="176"/>
      <c r="DC19" s="176"/>
      <c r="DD19" s="176"/>
      <c r="DE19" s="176"/>
      <c r="DF19" s="176"/>
      <c r="DG19" s="176"/>
      <c r="DH19" s="176"/>
      <c r="DI19" s="176"/>
      <c r="DJ19" s="176"/>
      <c r="DK19" s="176"/>
      <c r="DL19" s="176"/>
      <c r="DM19" s="176"/>
      <c r="DN19" s="176"/>
      <c r="DO19" s="176"/>
      <c r="DP19" s="176"/>
      <c r="DQ19" s="176"/>
      <c r="DR19" s="176"/>
      <c r="DS19" s="176"/>
      <c r="DT19" s="176"/>
      <c r="DU19" s="176"/>
      <c r="DV19" s="176"/>
      <c r="DW19" s="176"/>
      <c r="DX19" s="176"/>
      <c r="DY19" s="176"/>
      <c r="DZ19" s="176"/>
      <c r="EA19" s="176"/>
      <c r="EB19" s="176"/>
      <c r="EC19" s="176"/>
      <c r="ED19" s="176"/>
      <c r="EE19" s="176"/>
      <c r="EF19" s="176"/>
      <c r="EG19" s="176"/>
      <c r="EH19" s="176"/>
      <c r="EI19" s="176"/>
      <c r="EJ19" s="176"/>
      <c r="EK19" s="176"/>
      <c r="EL19" s="176"/>
      <c r="EM19" s="176"/>
      <c r="EN19" s="176"/>
      <c r="EO19" s="176"/>
      <c r="EP19" s="176"/>
      <c r="EQ19" s="176"/>
      <c r="ER19" s="176"/>
      <c r="ES19" s="176"/>
      <c r="ET19" s="176"/>
      <c r="EU19" s="176"/>
      <c r="EV19" s="172"/>
    </row>
    <row r="20" spans="1:152" s="108" customFormat="1" x14ac:dyDescent="0.25">
      <c r="A20" s="146">
        <v>1</v>
      </c>
      <c r="B20" s="146" t="s">
        <v>21</v>
      </c>
      <c r="C20" s="142"/>
      <c r="D20" s="197">
        <f>D19*13</f>
        <v>468</v>
      </c>
      <c r="E20" s="208">
        <f>40</f>
        <v>40</v>
      </c>
      <c r="F20" s="147">
        <f>D20/E20</f>
        <v>11.7</v>
      </c>
      <c r="G20" s="140"/>
      <c r="H20" s="147">
        <f t="shared" ref="H20:H23" si="6">IF(INT(F20)&gt;=1, INT(F20), 1)</f>
        <v>11</v>
      </c>
      <c r="I20" s="148">
        <f t="shared" ref="I20:I23" si="7">H20*E20</f>
        <v>440</v>
      </c>
      <c r="J20" s="135">
        <f>IF(D20&gt;I20, D20-I20, IF(I20-D20=0, 0, CONCATENATE("(",I20-D20,")")))</f>
        <v>28</v>
      </c>
      <c r="K20" s="140"/>
      <c r="L20" s="205">
        <f>IF(INT(F20)=F20,F20,IF(AND(F20&lt;1, F20&gt;0), 1,IF(((H20*E20)+J20)-D20=0,H20,H20+1)+1))</f>
        <v>12</v>
      </c>
      <c r="M20" s="140"/>
      <c r="N20" s="147"/>
      <c r="O20" s="158">
        <f>N19*L20</f>
        <v>96</v>
      </c>
      <c r="P20" s="142"/>
      <c r="Q20" s="149">
        <v>2</v>
      </c>
      <c r="R20" s="149">
        <f>Q20*L20</f>
        <v>24</v>
      </c>
      <c r="S20" s="142"/>
      <c r="T20" s="149"/>
      <c r="U20" s="159">
        <f>T19*R20</f>
        <v>14.399999999999999</v>
      </c>
      <c r="V20" s="142"/>
      <c r="W20" s="142"/>
      <c r="X20" s="144"/>
      <c r="Y20" s="142"/>
      <c r="Z20" s="144"/>
      <c r="AA20" s="144"/>
      <c r="AB20" s="142"/>
      <c r="AC20" s="144"/>
      <c r="AD20" s="144"/>
      <c r="AE20" s="142"/>
      <c r="AF20" s="183"/>
      <c r="AG20" s="183"/>
      <c r="AH20" s="142"/>
      <c r="AI20" s="183"/>
      <c r="AJ20" s="183"/>
      <c r="AK20" s="142"/>
      <c r="AL20" s="144"/>
      <c r="AM20" s="144"/>
      <c r="AN20" s="167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75"/>
      <c r="CA20" s="175"/>
      <c r="CB20" s="175"/>
      <c r="CC20" s="175"/>
      <c r="CD20" s="175"/>
      <c r="CE20" s="175"/>
      <c r="CF20" s="175"/>
      <c r="CG20" s="175"/>
      <c r="CH20" s="175"/>
      <c r="CI20" s="175"/>
      <c r="CJ20" s="175"/>
      <c r="CK20" s="175"/>
      <c r="CL20" s="175"/>
      <c r="CM20" s="175"/>
      <c r="CN20" s="175"/>
      <c r="CO20" s="175"/>
      <c r="CP20" s="175"/>
      <c r="CQ20" s="175"/>
      <c r="CR20" s="175"/>
      <c r="CS20" s="175"/>
      <c r="CT20" s="175"/>
      <c r="CU20" s="175"/>
      <c r="CV20" s="175"/>
      <c r="CW20" s="175"/>
      <c r="CX20" s="175"/>
      <c r="CY20" s="175"/>
      <c r="CZ20" s="175"/>
      <c r="DA20" s="175"/>
      <c r="DB20" s="175"/>
      <c r="DC20" s="175"/>
      <c r="DD20" s="175"/>
      <c r="DE20" s="175"/>
      <c r="DF20" s="175"/>
      <c r="DG20" s="175"/>
      <c r="DH20" s="175"/>
      <c r="DI20" s="175"/>
      <c r="DJ20" s="175"/>
      <c r="DK20" s="175"/>
      <c r="DL20" s="175"/>
      <c r="DM20" s="175"/>
      <c r="DN20" s="175"/>
      <c r="DO20" s="175"/>
      <c r="DP20" s="175"/>
      <c r="DQ20" s="175"/>
      <c r="DR20" s="175"/>
      <c r="DS20" s="175"/>
      <c r="DT20" s="175"/>
      <c r="DU20" s="175"/>
      <c r="DV20" s="175"/>
      <c r="DW20" s="175"/>
      <c r="DX20" s="175"/>
      <c r="DY20" s="175"/>
      <c r="DZ20" s="175"/>
      <c r="EA20" s="175"/>
      <c r="EB20" s="175"/>
      <c r="EC20" s="175"/>
      <c r="ED20" s="175"/>
      <c r="EE20" s="175"/>
      <c r="EF20" s="175"/>
      <c r="EG20" s="175"/>
      <c r="EH20" s="175"/>
      <c r="EI20" s="175"/>
      <c r="EJ20" s="175"/>
      <c r="EK20" s="175"/>
      <c r="EL20" s="175"/>
      <c r="EM20" s="175"/>
      <c r="EN20" s="175"/>
      <c r="EO20" s="175"/>
      <c r="EP20" s="175"/>
      <c r="EQ20" s="175"/>
      <c r="ER20" s="175"/>
      <c r="ES20" s="175"/>
      <c r="ET20" s="175"/>
      <c r="EU20" s="175"/>
      <c r="EV20" s="173"/>
    </row>
    <row r="21" spans="1:152" s="108" customFormat="1" x14ac:dyDescent="0.25">
      <c r="A21" s="146">
        <v>2</v>
      </c>
      <c r="B21" s="146" t="s">
        <v>67</v>
      </c>
      <c r="C21" s="142"/>
      <c r="D21" s="197">
        <f>D19*13</f>
        <v>468</v>
      </c>
      <c r="E21" s="208">
        <f>13*13</f>
        <v>169</v>
      </c>
      <c r="F21" s="147">
        <f>D21/E21</f>
        <v>2.7692307692307692</v>
      </c>
      <c r="G21" s="140"/>
      <c r="H21" s="147">
        <f t="shared" si="6"/>
        <v>2</v>
      </c>
      <c r="I21" s="148">
        <f t="shared" si="7"/>
        <v>338</v>
      </c>
      <c r="J21" s="135">
        <f>IF(D21&gt;I21, D21-I21, IF(I21-D21=0, 0, CONCATENATE("(",I21-D21,")")))</f>
        <v>130</v>
      </c>
      <c r="K21" s="140"/>
      <c r="L21" s="205">
        <f>IF(INT(F21)=F21,F21,IF(AND(F21&lt;1, F21&gt;0), 1,IF(((H21*E21)+J21)-D21=0,H21,H21+1)+1))</f>
        <v>3</v>
      </c>
      <c r="M21" s="140"/>
      <c r="N21" s="147"/>
      <c r="O21" s="158">
        <f>N19*L21</f>
        <v>24</v>
      </c>
      <c r="P21" s="142"/>
      <c r="Q21" s="149">
        <v>11</v>
      </c>
      <c r="R21" s="149">
        <f>Q21*L21</f>
        <v>33</v>
      </c>
      <c r="S21" s="142"/>
      <c r="T21" s="149"/>
      <c r="U21" s="159">
        <f>T19*R21</f>
        <v>19.8</v>
      </c>
      <c r="V21" s="142"/>
      <c r="W21" s="151"/>
      <c r="X21" s="150"/>
      <c r="Y21" s="151"/>
      <c r="Z21" s="150"/>
      <c r="AA21" s="150"/>
      <c r="AB21" s="151"/>
      <c r="AC21" s="150"/>
      <c r="AD21" s="150"/>
      <c r="AE21" s="151"/>
      <c r="AF21" s="150"/>
      <c r="AG21" s="150"/>
      <c r="AH21" s="151"/>
      <c r="AI21" s="150"/>
      <c r="AJ21" s="150"/>
      <c r="AK21" s="151"/>
      <c r="AL21" s="150"/>
      <c r="AM21" s="150"/>
      <c r="AN21" s="168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75"/>
      <c r="CA21" s="175"/>
      <c r="CB21" s="175"/>
      <c r="CC21" s="175"/>
      <c r="CD21" s="175"/>
      <c r="CE21" s="175"/>
      <c r="CF21" s="175"/>
      <c r="CG21" s="175"/>
      <c r="CH21" s="175"/>
      <c r="CI21" s="175"/>
      <c r="CJ21" s="175"/>
      <c r="CK21" s="175"/>
      <c r="CL21" s="175"/>
      <c r="CM21" s="175"/>
      <c r="CN21" s="175"/>
      <c r="CO21" s="175"/>
      <c r="CP21" s="175"/>
      <c r="CQ21" s="175"/>
      <c r="CR21" s="175"/>
      <c r="CS21" s="175"/>
      <c r="CT21" s="175"/>
      <c r="CU21" s="175"/>
      <c r="CV21" s="175"/>
      <c r="CW21" s="175"/>
      <c r="CX21" s="175"/>
      <c r="CY21" s="175"/>
      <c r="CZ21" s="175"/>
      <c r="DA21" s="175"/>
      <c r="DB21" s="175"/>
      <c r="DC21" s="175"/>
      <c r="DD21" s="175"/>
      <c r="DE21" s="175"/>
      <c r="DF21" s="175"/>
      <c r="DG21" s="175"/>
      <c r="DH21" s="175"/>
      <c r="DI21" s="175"/>
      <c r="DJ21" s="175"/>
      <c r="DK21" s="175"/>
      <c r="DL21" s="175"/>
      <c r="DM21" s="175"/>
      <c r="DN21" s="175"/>
      <c r="DO21" s="175"/>
      <c r="DP21" s="175"/>
      <c r="DQ21" s="175"/>
      <c r="DR21" s="175"/>
      <c r="DS21" s="175"/>
      <c r="DT21" s="175"/>
      <c r="DU21" s="175"/>
      <c r="DV21" s="175"/>
      <c r="DW21" s="175"/>
      <c r="DX21" s="175"/>
      <c r="DY21" s="175"/>
      <c r="DZ21" s="175"/>
      <c r="EA21" s="175"/>
      <c r="EB21" s="175"/>
      <c r="EC21" s="175"/>
      <c r="ED21" s="175"/>
      <c r="EE21" s="175"/>
      <c r="EF21" s="175"/>
      <c r="EG21" s="175"/>
      <c r="EH21" s="175"/>
      <c r="EI21" s="175"/>
      <c r="EJ21" s="175"/>
      <c r="EK21" s="175"/>
      <c r="EL21" s="175"/>
      <c r="EM21" s="175"/>
      <c r="EN21" s="175"/>
      <c r="EO21" s="175"/>
      <c r="EP21" s="175"/>
      <c r="EQ21" s="175"/>
      <c r="ER21" s="175"/>
      <c r="ES21" s="175"/>
      <c r="ET21" s="175"/>
      <c r="EU21" s="175"/>
      <c r="EV21" s="173"/>
    </row>
    <row r="22" spans="1:152" s="108" customFormat="1" x14ac:dyDescent="0.25">
      <c r="A22" s="146">
        <v>3</v>
      </c>
      <c r="B22" s="146" t="s">
        <v>22</v>
      </c>
      <c r="C22" s="142"/>
      <c r="D22" s="197">
        <f>D19*1</f>
        <v>36</v>
      </c>
      <c r="E22" s="208">
        <v>22</v>
      </c>
      <c r="F22" s="147">
        <f>D22/E22</f>
        <v>1.6363636363636365</v>
      </c>
      <c r="G22" s="140"/>
      <c r="H22" s="147">
        <f t="shared" si="6"/>
        <v>1</v>
      </c>
      <c r="I22" s="148">
        <f t="shared" si="7"/>
        <v>22</v>
      </c>
      <c r="J22" s="135">
        <f>IF(D22&gt;I22, D22-I22, IF(I22-D22=0, 0, CONCATENATE("(",I22-D22,")")))</f>
        <v>14</v>
      </c>
      <c r="K22" s="140"/>
      <c r="L22" s="205">
        <f>IF(INT(F22)=F22,F22,IF(AND(F22&lt;1, F22&gt;0), 1,IF(((H22*E22)+J22)-D22=0,H22,H22+1)+1))</f>
        <v>2</v>
      </c>
      <c r="M22" s="140"/>
      <c r="N22" s="147"/>
      <c r="O22" s="158">
        <f>N19*L22</f>
        <v>16</v>
      </c>
      <c r="P22" s="142"/>
      <c r="Q22" s="149">
        <v>2</v>
      </c>
      <c r="R22" s="149">
        <f>Q22*L22</f>
        <v>4</v>
      </c>
      <c r="S22" s="142"/>
      <c r="T22" s="149"/>
      <c r="U22" s="159">
        <f>T19*R22</f>
        <v>2.4</v>
      </c>
      <c r="V22" s="142"/>
      <c r="W22" s="151"/>
      <c r="X22" s="150"/>
      <c r="Y22" s="151"/>
      <c r="Z22" s="150"/>
      <c r="AA22" s="150"/>
      <c r="AB22" s="151"/>
      <c r="AC22" s="150"/>
      <c r="AD22" s="150"/>
      <c r="AE22" s="151"/>
      <c r="AF22" s="150"/>
      <c r="AG22" s="150"/>
      <c r="AH22" s="151"/>
      <c r="AI22" s="150"/>
      <c r="AJ22" s="150"/>
      <c r="AK22" s="151"/>
      <c r="AL22" s="150"/>
      <c r="AM22" s="150"/>
      <c r="AN22" s="168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175"/>
      <c r="CA22" s="175"/>
      <c r="CB22" s="175"/>
      <c r="CC22" s="175"/>
      <c r="CD22" s="175"/>
      <c r="CE22" s="175"/>
      <c r="CF22" s="175"/>
      <c r="CG22" s="175"/>
      <c r="CH22" s="175"/>
      <c r="CI22" s="175"/>
      <c r="CJ22" s="175"/>
      <c r="CK22" s="175"/>
      <c r="CL22" s="175"/>
      <c r="CM22" s="175"/>
      <c r="CN22" s="175"/>
      <c r="CO22" s="175"/>
      <c r="CP22" s="175"/>
      <c r="CQ22" s="175"/>
      <c r="CR22" s="175"/>
      <c r="CS22" s="175"/>
      <c r="CT22" s="175"/>
      <c r="CU22" s="175"/>
      <c r="CV22" s="175"/>
      <c r="CW22" s="175"/>
      <c r="CX22" s="175"/>
      <c r="CY22" s="175"/>
      <c r="CZ22" s="175"/>
      <c r="DA22" s="175"/>
      <c r="DB22" s="175"/>
      <c r="DC22" s="175"/>
      <c r="DD22" s="175"/>
      <c r="DE22" s="175"/>
      <c r="DF22" s="175"/>
      <c r="DG22" s="175"/>
      <c r="DH22" s="175"/>
      <c r="DI22" s="175"/>
      <c r="DJ22" s="175"/>
      <c r="DK22" s="175"/>
      <c r="DL22" s="175"/>
      <c r="DM22" s="175"/>
      <c r="DN22" s="175"/>
      <c r="DO22" s="175"/>
      <c r="DP22" s="175"/>
      <c r="DQ22" s="175"/>
      <c r="DR22" s="175"/>
      <c r="DS22" s="175"/>
      <c r="DT22" s="175"/>
      <c r="DU22" s="175"/>
      <c r="DV22" s="175"/>
      <c r="DW22" s="175"/>
      <c r="DX22" s="175"/>
      <c r="DY22" s="175"/>
      <c r="DZ22" s="175"/>
      <c r="EA22" s="175"/>
      <c r="EB22" s="175"/>
      <c r="EC22" s="175"/>
      <c r="ED22" s="175"/>
      <c r="EE22" s="175"/>
      <c r="EF22" s="175"/>
      <c r="EG22" s="175"/>
      <c r="EH22" s="175"/>
      <c r="EI22" s="175"/>
      <c r="EJ22" s="175"/>
      <c r="EK22" s="175"/>
      <c r="EL22" s="175"/>
      <c r="EM22" s="175"/>
      <c r="EN22" s="175"/>
      <c r="EO22" s="175"/>
      <c r="EP22" s="175"/>
      <c r="EQ22" s="175"/>
      <c r="ER22" s="175"/>
      <c r="ES22" s="175"/>
      <c r="ET22" s="175"/>
      <c r="EU22" s="175"/>
      <c r="EV22" s="173"/>
    </row>
    <row r="23" spans="1:152" s="108" customFormat="1" x14ac:dyDescent="0.25">
      <c r="A23" s="146">
        <v>4</v>
      </c>
      <c r="B23" s="146" t="s">
        <v>10</v>
      </c>
      <c r="C23" s="142"/>
      <c r="D23" s="197">
        <f>D19*1</f>
        <v>36</v>
      </c>
      <c r="E23" s="208">
        <v>49</v>
      </c>
      <c r="F23" s="147">
        <f>D23/E23</f>
        <v>0.73469387755102045</v>
      </c>
      <c r="G23" s="140"/>
      <c r="H23" s="147">
        <f t="shared" si="6"/>
        <v>1</v>
      </c>
      <c r="I23" s="148">
        <f t="shared" si="7"/>
        <v>49</v>
      </c>
      <c r="J23" s="135" t="str">
        <f>IF(D23&gt;I23, D23-I23, IF(I23-D23=0, 0, CONCATENATE("(",I23-D23,")")))</f>
        <v>(13)</v>
      </c>
      <c r="K23" s="140"/>
      <c r="L23" s="205">
        <f>IF(INT(F23)=F23,F23,IF(AND(F23&lt;1, F23&gt;0), 1,IF(((H23*E23)+J23)-D23=0,H23,H23+1)+1))</f>
        <v>1</v>
      </c>
      <c r="M23" s="140"/>
      <c r="N23" s="147"/>
      <c r="O23" s="158">
        <f>N19*L23</f>
        <v>8</v>
      </c>
      <c r="P23" s="142"/>
      <c r="Q23" s="149">
        <v>6</v>
      </c>
      <c r="R23" s="149">
        <f>Q23*L23</f>
        <v>6</v>
      </c>
      <c r="S23" s="142"/>
      <c r="T23" s="149"/>
      <c r="U23" s="159">
        <f>T19*R23</f>
        <v>3.5999999999999996</v>
      </c>
      <c r="V23" s="142"/>
      <c r="W23" s="151"/>
      <c r="X23" s="150"/>
      <c r="Y23" s="151"/>
      <c r="Z23" s="150"/>
      <c r="AA23" s="150"/>
      <c r="AB23" s="151"/>
      <c r="AC23" s="150"/>
      <c r="AD23" s="150"/>
      <c r="AE23" s="151"/>
      <c r="AF23" s="150"/>
      <c r="AG23" s="150"/>
      <c r="AH23" s="151"/>
      <c r="AI23" s="150"/>
      <c r="AJ23" s="150"/>
      <c r="AK23" s="151"/>
      <c r="AL23" s="150"/>
      <c r="AM23" s="150"/>
      <c r="AN23" s="168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75"/>
      <c r="BO23" s="175"/>
      <c r="BP23" s="175"/>
      <c r="BQ23" s="175"/>
      <c r="BR23" s="175"/>
      <c r="BS23" s="175"/>
      <c r="BT23" s="175"/>
      <c r="BU23" s="175"/>
      <c r="BV23" s="175"/>
      <c r="BW23" s="175"/>
      <c r="BX23" s="175"/>
      <c r="BY23" s="175"/>
      <c r="BZ23" s="175"/>
      <c r="CA23" s="175"/>
      <c r="CB23" s="175"/>
      <c r="CC23" s="175"/>
      <c r="CD23" s="175"/>
      <c r="CE23" s="175"/>
      <c r="CF23" s="175"/>
      <c r="CG23" s="175"/>
      <c r="CH23" s="175"/>
      <c r="CI23" s="175"/>
      <c r="CJ23" s="175"/>
      <c r="CK23" s="175"/>
      <c r="CL23" s="175"/>
      <c r="CM23" s="175"/>
      <c r="CN23" s="175"/>
      <c r="CO23" s="175"/>
      <c r="CP23" s="175"/>
      <c r="CQ23" s="175"/>
      <c r="CR23" s="175"/>
      <c r="CS23" s="175"/>
      <c r="CT23" s="175"/>
      <c r="CU23" s="175"/>
      <c r="CV23" s="175"/>
      <c r="CW23" s="175"/>
      <c r="CX23" s="175"/>
      <c r="CY23" s="175"/>
      <c r="CZ23" s="175"/>
      <c r="DA23" s="175"/>
      <c r="DB23" s="175"/>
      <c r="DC23" s="175"/>
      <c r="DD23" s="175"/>
      <c r="DE23" s="175"/>
      <c r="DF23" s="175"/>
      <c r="DG23" s="175"/>
      <c r="DH23" s="175"/>
      <c r="DI23" s="175"/>
      <c r="DJ23" s="175"/>
      <c r="DK23" s="175"/>
      <c r="DL23" s="175"/>
      <c r="DM23" s="175"/>
      <c r="DN23" s="175"/>
      <c r="DO23" s="175"/>
      <c r="DP23" s="175"/>
      <c r="DQ23" s="175"/>
      <c r="DR23" s="175"/>
      <c r="DS23" s="175"/>
      <c r="DT23" s="175"/>
      <c r="DU23" s="175"/>
      <c r="DV23" s="175"/>
      <c r="DW23" s="175"/>
      <c r="DX23" s="175"/>
      <c r="DY23" s="175"/>
      <c r="DZ23" s="175"/>
      <c r="EA23" s="175"/>
      <c r="EB23" s="175"/>
      <c r="EC23" s="175"/>
      <c r="ED23" s="175"/>
      <c r="EE23" s="175"/>
      <c r="EF23" s="175"/>
      <c r="EG23" s="175"/>
      <c r="EH23" s="175"/>
      <c r="EI23" s="175"/>
      <c r="EJ23" s="175"/>
      <c r="EK23" s="175"/>
      <c r="EL23" s="175"/>
      <c r="EM23" s="175"/>
      <c r="EN23" s="175"/>
      <c r="EO23" s="175"/>
      <c r="EP23" s="175"/>
      <c r="EQ23" s="175"/>
      <c r="ER23" s="175"/>
      <c r="ES23" s="175"/>
      <c r="ET23" s="175"/>
      <c r="EU23" s="175"/>
      <c r="EV23" s="173"/>
    </row>
    <row r="24" spans="1:152" s="144" customFormat="1" ht="18" customHeight="1" x14ac:dyDescent="0.25">
      <c r="A24" s="221" t="s">
        <v>76</v>
      </c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3"/>
      <c r="P24" s="141"/>
      <c r="Q24" s="141"/>
      <c r="R24" s="141"/>
      <c r="S24" s="141"/>
      <c r="T24" s="142"/>
      <c r="U24" s="134"/>
      <c r="V24" s="141"/>
      <c r="X24" s="143"/>
      <c r="Y24" s="141"/>
      <c r="AA24" s="143"/>
      <c r="AB24" s="141"/>
      <c r="AD24" s="143"/>
      <c r="AE24" s="141"/>
      <c r="AF24" s="182"/>
      <c r="AG24" s="182"/>
      <c r="AH24" s="141"/>
      <c r="AI24" s="182"/>
      <c r="AJ24" s="182"/>
      <c r="AK24" s="141"/>
      <c r="AL24" s="182"/>
      <c r="AM24" s="182"/>
      <c r="AN24" s="16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  <c r="BW24" s="175"/>
      <c r="BX24" s="175"/>
      <c r="BY24" s="175"/>
      <c r="BZ24" s="175"/>
      <c r="CA24" s="175"/>
      <c r="CB24" s="175"/>
      <c r="CC24" s="175"/>
      <c r="CD24" s="175"/>
      <c r="CE24" s="175"/>
      <c r="CF24" s="175"/>
      <c r="CG24" s="175"/>
      <c r="CH24" s="175"/>
      <c r="CI24" s="175"/>
      <c r="CJ24" s="175"/>
      <c r="CK24" s="175"/>
      <c r="CL24" s="175"/>
      <c r="CM24" s="175"/>
      <c r="CN24" s="175"/>
      <c r="CO24" s="175"/>
      <c r="CP24" s="175"/>
      <c r="CQ24" s="175"/>
      <c r="CR24" s="175"/>
      <c r="CS24" s="175"/>
      <c r="CT24" s="175"/>
      <c r="CU24" s="175"/>
      <c r="CV24" s="175"/>
      <c r="CW24" s="175"/>
      <c r="CX24" s="175"/>
      <c r="CY24" s="175"/>
      <c r="CZ24" s="175"/>
      <c r="DA24" s="175"/>
      <c r="DB24" s="175"/>
      <c r="DC24" s="175"/>
      <c r="DD24" s="175"/>
      <c r="DE24" s="175"/>
      <c r="DF24" s="175"/>
      <c r="DG24" s="175"/>
      <c r="DH24" s="175"/>
      <c r="DI24" s="175"/>
      <c r="DJ24" s="175"/>
      <c r="DK24" s="175"/>
      <c r="DL24" s="175"/>
      <c r="DM24" s="175"/>
      <c r="DN24" s="175"/>
      <c r="DO24" s="175"/>
      <c r="DP24" s="175"/>
      <c r="DQ24" s="175"/>
      <c r="DR24" s="175"/>
      <c r="DS24" s="175"/>
      <c r="DT24" s="175"/>
      <c r="DU24" s="175"/>
      <c r="DV24" s="175"/>
      <c r="DW24" s="175"/>
      <c r="DX24" s="175"/>
      <c r="DY24" s="175"/>
      <c r="DZ24" s="175"/>
      <c r="EA24" s="175"/>
      <c r="EB24" s="175"/>
      <c r="EC24" s="175"/>
      <c r="ED24" s="175"/>
      <c r="EE24" s="175"/>
      <c r="EF24" s="175"/>
      <c r="EG24" s="175"/>
      <c r="EH24" s="175"/>
      <c r="EI24" s="175"/>
      <c r="EJ24" s="175"/>
      <c r="EK24" s="175"/>
      <c r="EL24" s="175"/>
      <c r="EM24" s="175"/>
      <c r="EN24" s="175"/>
      <c r="EO24" s="175"/>
      <c r="EP24" s="175"/>
      <c r="EQ24" s="175"/>
      <c r="ER24" s="175"/>
      <c r="ES24" s="175"/>
      <c r="ET24" s="175"/>
      <c r="EU24" s="175"/>
      <c r="EV24" s="171"/>
    </row>
    <row r="25" spans="1:152" s="145" customFormat="1" x14ac:dyDescent="0.25">
      <c r="A25" s="224" t="s">
        <v>11</v>
      </c>
      <c r="B25" s="224"/>
      <c r="C25" s="30"/>
      <c r="D25" s="127">
        <v>36</v>
      </c>
      <c r="E25" s="157">
        <f>SUM(E26:E29)</f>
        <v>381</v>
      </c>
      <c r="F25" s="157">
        <f>SUM(F26:F29)</f>
        <v>24.952087912087912</v>
      </c>
      <c r="G25" s="30"/>
      <c r="H25" s="157">
        <f>SUM(H26:H29)</f>
        <v>24</v>
      </c>
      <c r="I25" s="157">
        <f>SUM(I26:I29)</f>
        <v>1370</v>
      </c>
      <c r="J25" s="157">
        <f>SUM(J26:J29)</f>
        <v>154</v>
      </c>
      <c r="K25" s="30"/>
      <c r="L25" s="157">
        <f>SUM(L26:L29)</f>
        <v>27</v>
      </c>
      <c r="M25" s="30"/>
      <c r="N25" s="127">
        <v>8</v>
      </c>
      <c r="O25" s="157">
        <f>SUM(O26:O29)</f>
        <v>216</v>
      </c>
      <c r="P25" s="30"/>
      <c r="Q25" s="126"/>
      <c r="R25" s="157">
        <f>SUM(R26:R29)</f>
        <v>142</v>
      </c>
      <c r="S25" s="30"/>
      <c r="T25" s="127">
        <v>0.6</v>
      </c>
      <c r="U25" s="157">
        <f>SUM(U26:U29)</f>
        <v>85.2</v>
      </c>
      <c r="V25" s="30"/>
      <c r="W25" s="127">
        <v>1.5</v>
      </c>
      <c r="X25" s="127">
        <f>W25*D25</f>
        <v>54</v>
      </c>
      <c r="Y25" s="30"/>
      <c r="Z25" s="127">
        <v>0.1</v>
      </c>
      <c r="AA25" s="127">
        <f>Z25*D25</f>
        <v>3.6</v>
      </c>
      <c r="AB25" s="30"/>
      <c r="AC25" s="127">
        <v>0.5</v>
      </c>
      <c r="AD25" s="127">
        <f>AC25*D25</f>
        <v>18</v>
      </c>
      <c r="AE25" s="30"/>
      <c r="AF25" s="185">
        <f>O25</f>
        <v>216</v>
      </c>
      <c r="AG25" s="185">
        <f>AF25/D25</f>
        <v>6</v>
      </c>
      <c r="AH25" s="30"/>
      <c r="AI25" s="178">
        <f>AF25+U25</f>
        <v>301.2</v>
      </c>
      <c r="AJ25" s="178">
        <f>AI25/D25</f>
        <v>8.3666666666666671</v>
      </c>
      <c r="AK25" s="30"/>
      <c r="AL25" s="181">
        <f>AI25+AD25+AA25+X25</f>
        <v>376.8</v>
      </c>
      <c r="AM25" s="181">
        <f>AL25/D25</f>
        <v>10.466666666666667</v>
      </c>
      <c r="AN25" s="16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6"/>
      <c r="BN25" s="176"/>
      <c r="BO25" s="176"/>
      <c r="BP25" s="176"/>
      <c r="BQ25" s="176"/>
      <c r="BR25" s="176"/>
      <c r="BS25" s="176"/>
      <c r="BT25" s="176"/>
      <c r="BU25" s="176"/>
      <c r="BV25" s="176"/>
      <c r="BW25" s="176"/>
      <c r="BX25" s="176"/>
      <c r="BY25" s="176"/>
      <c r="BZ25" s="176"/>
      <c r="CA25" s="176"/>
      <c r="CB25" s="176"/>
      <c r="CC25" s="176"/>
      <c r="CD25" s="176"/>
      <c r="CE25" s="176"/>
      <c r="CF25" s="176"/>
      <c r="CG25" s="176"/>
      <c r="CH25" s="176"/>
      <c r="CI25" s="176"/>
      <c r="CJ25" s="176"/>
      <c r="CK25" s="176"/>
      <c r="CL25" s="176"/>
      <c r="CM25" s="176"/>
      <c r="CN25" s="176"/>
      <c r="CO25" s="176"/>
      <c r="CP25" s="176"/>
      <c r="CQ25" s="176"/>
      <c r="CR25" s="176"/>
      <c r="CS25" s="176"/>
      <c r="CT25" s="176"/>
      <c r="CU25" s="176"/>
      <c r="CV25" s="176"/>
      <c r="CW25" s="176"/>
      <c r="CX25" s="176"/>
      <c r="CY25" s="176"/>
      <c r="CZ25" s="176"/>
      <c r="DA25" s="176"/>
      <c r="DB25" s="176"/>
      <c r="DC25" s="176"/>
      <c r="DD25" s="176"/>
      <c r="DE25" s="176"/>
      <c r="DF25" s="176"/>
      <c r="DG25" s="176"/>
      <c r="DH25" s="176"/>
      <c r="DI25" s="176"/>
      <c r="DJ25" s="176"/>
      <c r="DK25" s="176"/>
      <c r="DL25" s="176"/>
      <c r="DM25" s="176"/>
      <c r="DN25" s="176"/>
      <c r="DO25" s="176"/>
      <c r="DP25" s="176"/>
      <c r="DQ25" s="176"/>
      <c r="DR25" s="176"/>
      <c r="DS25" s="176"/>
      <c r="DT25" s="176"/>
      <c r="DU25" s="176"/>
      <c r="DV25" s="176"/>
      <c r="DW25" s="176"/>
      <c r="DX25" s="176"/>
      <c r="DY25" s="176"/>
      <c r="DZ25" s="176"/>
      <c r="EA25" s="176"/>
      <c r="EB25" s="176"/>
      <c r="EC25" s="176"/>
      <c r="ED25" s="176"/>
      <c r="EE25" s="176"/>
      <c r="EF25" s="176"/>
      <c r="EG25" s="176"/>
      <c r="EH25" s="176"/>
      <c r="EI25" s="176"/>
      <c r="EJ25" s="176"/>
      <c r="EK25" s="176"/>
      <c r="EL25" s="176"/>
      <c r="EM25" s="176"/>
      <c r="EN25" s="176"/>
      <c r="EO25" s="176"/>
      <c r="EP25" s="176"/>
      <c r="EQ25" s="176"/>
      <c r="ER25" s="176"/>
      <c r="ES25" s="176"/>
      <c r="ET25" s="176"/>
      <c r="EU25" s="176"/>
      <c r="EV25" s="172"/>
    </row>
    <row r="26" spans="1:152" s="108" customFormat="1" x14ac:dyDescent="0.25">
      <c r="A26" s="146">
        <v>1</v>
      </c>
      <c r="B26" s="146" t="s">
        <v>249</v>
      </c>
      <c r="C26" s="142"/>
      <c r="D26" s="197">
        <f>D25*13</f>
        <v>468</v>
      </c>
      <c r="E26" s="208">
        <f>7*4</f>
        <v>28</v>
      </c>
      <c r="F26" s="147">
        <f>D26/E26</f>
        <v>16.714285714285715</v>
      </c>
      <c r="G26" s="140"/>
      <c r="H26" s="147">
        <f t="shared" ref="H26:H28" si="8">IF(INT(F26)&gt;=1, INT(F26), 1)</f>
        <v>16</v>
      </c>
      <c r="I26" s="148">
        <f t="shared" ref="I26:I28" si="9">H26*E26</f>
        <v>448</v>
      </c>
      <c r="J26" s="135">
        <f>IF(D26&gt;I26, D26-I26, IF(I26-D26=0, 0, CONCATENATE("(",I26-D26,")")))</f>
        <v>20</v>
      </c>
      <c r="K26" s="140"/>
      <c r="L26" s="205">
        <f>IF(INT(F26)=F26,F26,IF(AND(F26&lt;1, F26&gt;0), 1,IF(((H26*E26)+J26)-D26=0,H26,H26+1)+1))</f>
        <v>17</v>
      </c>
      <c r="M26" s="140"/>
      <c r="N26" s="147"/>
      <c r="O26" s="158">
        <f>N25*L26</f>
        <v>136</v>
      </c>
      <c r="P26" s="142"/>
      <c r="Q26" s="149">
        <v>2</v>
      </c>
      <c r="R26" s="149">
        <f>Q26*L26</f>
        <v>34</v>
      </c>
      <c r="S26" s="142"/>
      <c r="T26" s="149"/>
      <c r="U26" s="159">
        <f>T25*R26</f>
        <v>20.399999999999999</v>
      </c>
      <c r="V26" s="142"/>
      <c r="W26" s="142"/>
      <c r="X26" s="144"/>
      <c r="Y26" s="142"/>
      <c r="Z26" s="144"/>
      <c r="AA26" s="144"/>
      <c r="AB26" s="142"/>
      <c r="AC26" s="144"/>
      <c r="AD26" s="144"/>
      <c r="AE26" s="142"/>
      <c r="AF26" s="183"/>
      <c r="AG26" s="183"/>
      <c r="AH26" s="142"/>
      <c r="AI26" s="183"/>
      <c r="AJ26" s="183"/>
      <c r="AK26" s="142"/>
      <c r="AL26" s="144"/>
      <c r="AM26" s="144"/>
      <c r="AN26" s="167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75"/>
      <c r="BY26" s="175"/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75"/>
      <c r="CL26" s="175"/>
      <c r="CM26" s="175"/>
      <c r="CN26" s="175"/>
      <c r="CO26" s="175"/>
      <c r="CP26" s="175"/>
      <c r="CQ26" s="175"/>
      <c r="CR26" s="175"/>
      <c r="CS26" s="175"/>
      <c r="CT26" s="175"/>
      <c r="CU26" s="175"/>
      <c r="CV26" s="175"/>
      <c r="CW26" s="175"/>
      <c r="CX26" s="175"/>
      <c r="CY26" s="175"/>
      <c r="CZ26" s="175"/>
      <c r="DA26" s="175"/>
      <c r="DB26" s="175"/>
      <c r="DC26" s="175"/>
      <c r="DD26" s="175"/>
      <c r="DE26" s="175"/>
      <c r="DF26" s="175"/>
      <c r="DG26" s="175"/>
      <c r="DH26" s="175"/>
      <c r="DI26" s="175"/>
      <c r="DJ26" s="175"/>
      <c r="DK26" s="175"/>
      <c r="DL26" s="175"/>
      <c r="DM26" s="175"/>
      <c r="DN26" s="175"/>
      <c r="DO26" s="175"/>
      <c r="DP26" s="175"/>
      <c r="DQ26" s="175"/>
      <c r="DR26" s="175"/>
      <c r="DS26" s="175"/>
      <c r="DT26" s="175"/>
      <c r="DU26" s="175"/>
      <c r="DV26" s="175"/>
      <c r="DW26" s="175"/>
      <c r="DX26" s="175"/>
      <c r="DY26" s="175"/>
      <c r="DZ26" s="175"/>
      <c r="EA26" s="175"/>
      <c r="EB26" s="175"/>
      <c r="EC26" s="175"/>
      <c r="ED26" s="175"/>
      <c r="EE26" s="175"/>
      <c r="EF26" s="175"/>
      <c r="EG26" s="175"/>
      <c r="EH26" s="175"/>
      <c r="EI26" s="175"/>
      <c r="EJ26" s="175"/>
      <c r="EK26" s="175"/>
      <c r="EL26" s="175"/>
      <c r="EM26" s="175"/>
      <c r="EN26" s="175"/>
      <c r="EO26" s="175"/>
      <c r="EP26" s="175"/>
      <c r="EQ26" s="175"/>
      <c r="ER26" s="175"/>
      <c r="ES26" s="175"/>
      <c r="ET26" s="175"/>
      <c r="EU26" s="175"/>
      <c r="EV26" s="173"/>
    </row>
    <row r="27" spans="1:152" s="108" customFormat="1" x14ac:dyDescent="0.25">
      <c r="A27" s="146">
        <v>2</v>
      </c>
      <c r="B27" s="146" t="s">
        <v>67</v>
      </c>
      <c r="C27" s="142"/>
      <c r="D27" s="197">
        <f>D25*13</f>
        <v>468</v>
      </c>
      <c r="E27" s="208">
        <f>13*13</f>
        <v>169</v>
      </c>
      <c r="F27" s="147">
        <f>D27/E27</f>
        <v>2.7692307692307692</v>
      </c>
      <c r="G27" s="140"/>
      <c r="H27" s="147">
        <f t="shared" si="8"/>
        <v>2</v>
      </c>
      <c r="I27" s="148">
        <f t="shared" si="9"/>
        <v>338</v>
      </c>
      <c r="J27" s="135">
        <f>IF(D27&gt;I27, D27-I27, IF(I27-D27=0, 0, CONCATENATE("(",I27-D27,")")))</f>
        <v>130</v>
      </c>
      <c r="K27" s="140"/>
      <c r="L27" s="205">
        <f>IF(INT(F27)=F27,F27,IF(AND(F27&lt;1, F27&gt;0), 1,IF(((H27*E27)+J27)-D27=0,H27,H27+1)+1))</f>
        <v>3</v>
      </c>
      <c r="M27" s="140"/>
      <c r="N27" s="147"/>
      <c r="O27" s="158">
        <f>N25*L27</f>
        <v>24</v>
      </c>
      <c r="P27" s="142"/>
      <c r="Q27" s="149">
        <v>11</v>
      </c>
      <c r="R27" s="149">
        <f>Q27*L27</f>
        <v>33</v>
      </c>
      <c r="S27" s="142"/>
      <c r="T27" s="149"/>
      <c r="U27" s="159">
        <f>T25*R27</f>
        <v>19.8</v>
      </c>
      <c r="V27" s="142"/>
      <c r="W27" s="151"/>
      <c r="X27" s="150"/>
      <c r="Y27" s="151"/>
      <c r="Z27" s="150"/>
      <c r="AA27" s="150"/>
      <c r="AB27" s="151"/>
      <c r="AC27" s="150"/>
      <c r="AD27" s="150"/>
      <c r="AE27" s="151"/>
      <c r="AF27" s="150"/>
      <c r="AG27" s="150"/>
      <c r="AH27" s="151"/>
      <c r="AI27" s="150"/>
      <c r="AJ27" s="150"/>
      <c r="AK27" s="151"/>
      <c r="AL27" s="150"/>
      <c r="AM27" s="150"/>
      <c r="AN27" s="168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175"/>
      <c r="BN27" s="175"/>
      <c r="BO27" s="175"/>
      <c r="BP27" s="175"/>
      <c r="BQ27" s="175"/>
      <c r="BR27" s="175"/>
      <c r="BS27" s="175"/>
      <c r="BT27" s="175"/>
      <c r="BU27" s="175"/>
      <c r="BV27" s="175"/>
      <c r="BW27" s="175"/>
      <c r="BX27" s="175"/>
      <c r="BY27" s="175"/>
      <c r="BZ27" s="175"/>
      <c r="CA27" s="175"/>
      <c r="CB27" s="175"/>
      <c r="CC27" s="175"/>
      <c r="CD27" s="175"/>
      <c r="CE27" s="175"/>
      <c r="CF27" s="175"/>
      <c r="CG27" s="175"/>
      <c r="CH27" s="175"/>
      <c r="CI27" s="175"/>
      <c r="CJ27" s="175"/>
      <c r="CK27" s="175"/>
      <c r="CL27" s="175"/>
      <c r="CM27" s="175"/>
      <c r="CN27" s="175"/>
      <c r="CO27" s="175"/>
      <c r="CP27" s="175"/>
      <c r="CQ27" s="175"/>
      <c r="CR27" s="175"/>
      <c r="CS27" s="175"/>
      <c r="CT27" s="175"/>
      <c r="CU27" s="175"/>
      <c r="CV27" s="175"/>
      <c r="CW27" s="175"/>
      <c r="CX27" s="175"/>
      <c r="CY27" s="175"/>
      <c r="CZ27" s="175"/>
      <c r="DA27" s="175"/>
      <c r="DB27" s="175"/>
      <c r="DC27" s="175"/>
      <c r="DD27" s="175"/>
      <c r="DE27" s="175"/>
      <c r="DF27" s="175"/>
      <c r="DG27" s="175"/>
      <c r="DH27" s="175"/>
      <c r="DI27" s="175"/>
      <c r="DJ27" s="175"/>
      <c r="DK27" s="175"/>
      <c r="DL27" s="175"/>
      <c r="DM27" s="175"/>
      <c r="DN27" s="175"/>
      <c r="DO27" s="175"/>
      <c r="DP27" s="175"/>
      <c r="DQ27" s="175"/>
      <c r="DR27" s="175"/>
      <c r="DS27" s="175"/>
      <c r="DT27" s="175"/>
      <c r="DU27" s="175"/>
      <c r="DV27" s="175"/>
      <c r="DW27" s="175"/>
      <c r="DX27" s="175"/>
      <c r="DY27" s="175"/>
      <c r="DZ27" s="175"/>
      <c r="EA27" s="175"/>
      <c r="EB27" s="175"/>
      <c r="EC27" s="175"/>
      <c r="ED27" s="175"/>
      <c r="EE27" s="175"/>
      <c r="EF27" s="175"/>
      <c r="EG27" s="175"/>
      <c r="EH27" s="175"/>
      <c r="EI27" s="175"/>
      <c r="EJ27" s="175"/>
      <c r="EK27" s="175"/>
      <c r="EL27" s="175"/>
      <c r="EM27" s="175"/>
      <c r="EN27" s="175"/>
      <c r="EO27" s="175"/>
      <c r="EP27" s="175"/>
      <c r="EQ27" s="175"/>
      <c r="ER27" s="175"/>
      <c r="ES27" s="175"/>
      <c r="ET27" s="175"/>
      <c r="EU27" s="175"/>
      <c r="EV27" s="173"/>
    </row>
    <row r="28" spans="1:152" s="108" customFormat="1" x14ac:dyDescent="0.25">
      <c r="A28" s="146">
        <v>3</v>
      </c>
      <c r="B28" s="146" t="s">
        <v>248</v>
      </c>
      <c r="C28" s="142"/>
      <c r="D28" s="197">
        <f>D25*14</f>
        <v>504</v>
      </c>
      <c r="E28" s="208">
        <f>10*10</f>
        <v>100</v>
      </c>
      <c r="F28" s="147">
        <f>D28/E28</f>
        <v>5.04</v>
      </c>
      <c r="G28" s="140"/>
      <c r="H28" s="147">
        <f t="shared" si="8"/>
        <v>5</v>
      </c>
      <c r="I28" s="148">
        <f t="shared" si="9"/>
        <v>500</v>
      </c>
      <c r="J28" s="135">
        <f>IF(D28&gt;I28, D28-I28, IF(I28-D28=0, 0, CONCATENATE("(",I28-D28,")")))</f>
        <v>4</v>
      </c>
      <c r="K28" s="140"/>
      <c r="L28" s="205">
        <f>IF(INT(F28)=F28,F28,IF(AND(F28&lt;1, F28&gt;0), 1,IF(((H28*E28)+J28)-D28=0,H28,H28+1)+1))</f>
        <v>6</v>
      </c>
      <c r="M28" s="140"/>
      <c r="N28" s="147"/>
      <c r="O28" s="158">
        <f>N25*L28</f>
        <v>48</v>
      </c>
      <c r="P28" s="142"/>
      <c r="Q28" s="149">
        <v>10</v>
      </c>
      <c r="R28" s="149">
        <f>Q28*L28</f>
        <v>60</v>
      </c>
      <c r="S28" s="142"/>
      <c r="T28" s="149"/>
      <c r="U28" s="159">
        <f>T25*R28</f>
        <v>36</v>
      </c>
      <c r="V28" s="142"/>
      <c r="W28" s="151"/>
      <c r="X28" s="150"/>
      <c r="Y28" s="151"/>
      <c r="Z28" s="150"/>
      <c r="AA28" s="150"/>
      <c r="AB28" s="151"/>
      <c r="AC28" s="150"/>
      <c r="AD28" s="150"/>
      <c r="AE28" s="151"/>
      <c r="AF28" s="150"/>
      <c r="AG28" s="150"/>
      <c r="AH28" s="151"/>
      <c r="AI28" s="150"/>
      <c r="AJ28" s="150"/>
      <c r="AK28" s="151"/>
      <c r="AL28" s="150"/>
      <c r="AM28" s="150"/>
      <c r="AN28" s="168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  <c r="BW28" s="175"/>
      <c r="BX28" s="175"/>
      <c r="BY28" s="175"/>
      <c r="BZ28" s="175"/>
      <c r="CA28" s="175"/>
      <c r="CB28" s="175"/>
      <c r="CC28" s="175"/>
      <c r="CD28" s="175"/>
      <c r="CE28" s="175"/>
      <c r="CF28" s="175"/>
      <c r="CG28" s="175"/>
      <c r="CH28" s="175"/>
      <c r="CI28" s="175"/>
      <c r="CJ28" s="175"/>
      <c r="CK28" s="175"/>
      <c r="CL28" s="175"/>
      <c r="CM28" s="175"/>
      <c r="CN28" s="175"/>
      <c r="CO28" s="175"/>
      <c r="CP28" s="175"/>
      <c r="CQ28" s="175"/>
      <c r="CR28" s="175"/>
      <c r="CS28" s="175"/>
      <c r="CT28" s="175"/>
      <c r="CU28" s="175"/>
      <c r="CV28" s="175"/>
      <c r="CW28" s="175"/>
      <c r="CX28" s="175"/>
      <c r="CY28" s="175"/>
      <c r="CZ28" s="175"/>
      <c r="DA28" s="175"/>
      <c r="DB28" s="175"/>
      <c r="DC28" s="175"/>
      <c r="DD28" s="175"/>
      <c r="DE28" s="175"/>
      <c r="DF28" s="175"/>
      <c r="DG28" s="175"/>
      <c r="DH28" s="175"/>
      <c r="DI28" s="175"/>
      <c r="DJ28" s="175"/>
      <c r="DK28" s="175"/>
      <c r="DL28" s="175"/>
      <c r="DM28" s="175"/>
      <c r="DN28" s="175"/>
      <c r="DO28" s="175"/>
      <c r="DP28" s="175"/>
      <c r="DQ28" s="175"/>
      <c r="DR28" s="175"/>
      <c r="DS28" s="175"/>
      <c r="DT28" s="175"/>
      <c r="DU28" s="175"/>
      <c r="DV28" s="175"/>
      <c r="DW28" s="175"/>
      <c r="DX28" s="175"/>
      <c r="DY28" s="175"/>
      <c r="DZ28" s="175"/>
      <c r="EA28" s="175"/>
      <c r="EB28" s="175"/>
      <c r="EC28" s="175"/>
      <c r="ED28" s="175"/>
      <c r="EE28" s="175"/>
      <c r="EF28" s="175"/>
      <c r="EG28" s="175"/>
      <c r="EH28" s="175"/>
      <c r="EI28" s="175"/>
      <c r="EJ28" s="175"/>
      <c r="EK28" s="175"/>
      <c r="EL28" s="175"/>
      <c r="EM28" s="175"/>
      <c r="EN28" s="175"/>
      <c r="EO28" s="175"/>
      <c r="EP28" s="175"/>
      <c r="EQ28" s="175"/>
      <c r="ER28" s="175"/>
      <c r="ES28" s="175"/>
      <c r="ET28" s="175"/>
      <c r="EU28" s="175"/>
      <c r="EV28" s="173"/>
    </row>
    <row r="29" spans="1:152" s="108" customFormat="1" x14ac:dyDescent="0.25">
      <c r="A29" s="146">
        <v>4</v>
      </c>
      <c r="B29" s="146" t="s">
        <v>75</v>
      </c>
      <c r="C29" s="142"/>
      <c r="D29" s="197">
        <f>D25*1</f>
        <v>36</v>
      </c>
      <c r="E29" s="208">
        <f>12*7</f>
        <v>84</v>
      </c>
      <c r="F29" s="147">
        <f>D29/E29</f>
        <v>0.42857142857142855</v>
      </c>
      <c r="G29" s="140"/>
      <c r="H29" s="147">
        <f t="shared" ref="H29" si="10">IF(INT(F29)&gt;=1, INT(F29), 1)</f>
        <v>1</v>
      </c>
      <c r="I29" s="148">
        <f t="shared" ref="I29" si="11">H29*E29</f>
        <v>84</v>
      </c>
      <c r="J29" s="135" t="str">
        <f>IF(D29&gt;I29, D29-I29, IF(I29-D29=0, 0, CONCATENATE("(",I29-D29,")")))</f>
        <v>(48)</v>
      </c>
      <c r="K29" s="140"/>
      <c r="L29" s="205">
        <f>IF(INT(F29)=F29,F29,IF(AND(F29&lt;1, F29&gt;0), 1,IF(((H29*E29)+J29)-D29=0,H29,H29+1)+1))</f>
        <v>1</v>
      </c>
      <c r="M29" s="140"/>
      <c r="N29" s="147"/>
      <c r="O29" s="158">
        <f>N25*L29</f>
        <v>8</v>
      </c>
      <c r="P29" s="142"/>
      <c r="Q29" s="149">
        <v>15</v>
      </c>
      <c r="R29" s="149">
        <f>Q29*L29</f>
        <v>15</v>
      </c>
      <c r="S29" s="142"/>
      <c r="T29" s="149"/>
      <c r="U29" s="159">
        <f>T25*R29</f>
        <v>9</v>
      </c>
      <c r="V29" s="142"/>
      <c r="W29" s="151"/>
      <c r="X29" s="150"/>
      <c r="Y29" s="151"/>
      <c r="Z29" s="150"/>
      <c r="AA29" s="150"/>
      <c r="AB29" s="151"/>
      <c r="AC29" s="150"/>
      <c r="AD29" s="150"/>
      <c r="AE29" s="151"/>
      <c r="AF29" s="150"/>
      <c r="AG29" s="150"/>
      <c r="AH29" s="151"/>
      <c r="AI29" s="150"/>
      <c r="AJ29" s="150"/>
      <c r="AK29" s="151"/>
      <c r="AL29" s="150"/>
      <c r="AM29" s="150"/>
      <c r="AN29" s="168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  <c r="CP29" s="175"/>
      <c r="CQ29" s="175"/>
      <c r="CR29" s="175"/>
      <c r="CS29" s="175"/>
      <c r="CT29" s="175"/>
      <c r="CU29" s="175"/>
      <c r="CV29" s="175"/>
      <c r="CW29" s="175"/>
      <c r="CX29" s="175"/>
      <c r="CY29" s="175"/>
      <c r="CZ29" s="175"/>
      <c r="DA29" s="175"/>
      <c r="DB29" s="175"/>
      <c r="DC29" s="175"/>
      <c r="DD29" s="175"/>
      <c r="DE29" s="175"/>
      <c r="DF29" s="175"/>
      <c r="DG29" s="175"/>
      <c r="DH29" s="175"/>
      <c r="DI29" s="175"/>
      <c r="DJ29" s="175"/>
      <c r="DK29" s="175"/>
      <c r="DL29" s="175"/>
      <c r="DM29" s="175"/>
      <c r="DN29" s="175"/>
      <c r="DO29" s="175"/>
      <c r="DP29" s="175"/>
      <c r="DQ29" s="175"/>
      <c r="DR29" s="175"/>
      <c r="DS29" s="175"/>
      <c r="DT29" s="175"/>
      <c r="DU29" s="175"/>
      <c r="DV29" s="175"/>
      <c r="DW29" s="175"/>
      <c r="DX29" s="175"/>
      <c r="DY29" s="175"/>
      <c r="DZ29" s="175"/>
      <c r="EA29" s="175"/>
      <c r="EB29" s="175"/>
      <c r="EC29" s="175"/>
      <c r="ED29" s="175"/>
      <c r="EE29" s="175"/>
      <c r="EF29" s="175"/>
      <c r="EG29" s="175"/>
      <c r="EH29" s="175"/>
      <c r="EI29" s="175"/>
      <c r="EJ29" s="175"/>
      <c r="EK29" s="175"/>
      <c r="EL29" s="175"/>
      <c r="EM29" s="175"/>
      <c r="EN29" s="175"/>
      <c r="EO29" s="175"/>
      <c r="EP29" s="175"/>
      <c r="EQ29" s="175"/>
      <c r="ER29" s="175"/>
      <c r="ES29" s="175"/>
      <c r="ET29" s="175"/>
      <c r="EU29" s="175"/>
      <c r="EV29" s="173"/>
    </row>
    <row r="30" spans="1:152" s="144" customFormat="1" ht="18" customHeight="1" x14ac:dyDescent="0.25">
      <c r="A30" s="221" t="s">
        <v>262</v>
      </c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3"/>
      <c r="P30" s="141"/>
      <c r="Q30" s="141"/>
      <c r="R30" s="141"/>
      <c r="S30" s="141"/>
      <c r="T30" s="142"/>
      <c r="U30" s="134"/>
      <c r="V30" s="141"/>
      <c r="X30" s="143"/>
      <c r="Y30" s="141"/>
      <c r="AA30" s="143"/>
      <c r="AB30" s="141"/>
      <c r="AD30" s="143"/>
      <c r="AE30" s="141"/>
      <c r="AF30" s="182"/>
      <c r="AG30" s="182"/>
      <c r="AH30" s="141"/>
      <c r="AI30" s="182"/>
      <c r="AJ30" s="182"/>
      <c r="AK30" s="141"/>
      <c r="AL30" s="182"/>
      <c r="AM30" s="182"/>
      <c r="AN30" s="16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  <c r="CD30" s="175"/>
      <c r="CE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  <c r="CP30" s="175"/>
      <c r="CQ30" s="175"/>
      <c r="CR30" s="175"/>
      <c r="CS30" s="175"/>
      <c r="CT30" s="175"/>
      <c r="CU30" s="175"/>
      <c r="CV30" s="175"/>
      <c r="CW30" s="175"/>
      <c r="CX30" s="175"/>
      <c r="CY30" s="175"/>
      <c r="CZ30" s="175"/>
      <c r="DA30" s="175"/>
      <c r="DB30" s="175"/>
      <c r="DC30" s="175"/>
      <c r="DD30" s="175"/>
      <c r="DE30" s="175"/>
      <c r="DF30" s="175"/>
      <c r="DG30" s="175"/>
      <c r="DH30" s="175"/>
      <c r="DI30" s="175"/>
      <c r="DJ30" s="175"/>
      <c r="DK30" s="175"/>
      <c r="DL30" s="175"/>
      <c r="DM30" s="175"/>
      <c r="DN30" s="175"/>
      <c r="DO30" s="175"/>
      <c r="DP30" s="175"/>
      <c r="DQ30" s="175"/>
      <c r="DR30" s="175"/>
      <c r="DS30" s="175"/>
      <c r="DT30" s="175"/>
      <c r="DU30" s="175"/>
      <c r="DV30" s="175"/>
      <c r="DW30" s="175"/>
      <c r="DX30" s="175"/>
      <c r="DY30" s="175"/>
      <c r="DZ30" s="175"/>
      <c r="EA30" s="175"/>
      <c r="EB30" s="175"/>
      <c r="EC30" s="175"/>
      <c r="ED30" s="175"/>
      <c r="EE30" s="175"/>
      <c r="EF30" s="175"/>
      <c r="EG30" s="175"/>
      <c r="EH30" s="175"/>
      <c r="EI30" s="175"/>
      <c r="EJ30" s="175"/>
      <c r="EK30" s="175"/>
      <c r="EL30" s="175"/>
      <c r="EM30" s="175"/>
      <c r="EN30" s="175"/>
      <c r="EO30" s="175"/>
      <c r="EP30" s="175"/>
      <c r="EQ30" s="175"/>
      <c r="ER30" s="175"/>
      <c r="ES30" s="175"/>
      <c r="ET30" s="175"/>
      <c r="EU30" s="175"/>
      <c r="EV30" s="171"/>
    </row>
    <row r="31" spans="1:152" s="145" customFormat="1" x14ac:dyDescent="0.25">
      <c r="A31" s="224" t="s">
        <v>11</v>
      </c>
      <c r="B31" s="224"/>
      <c r="C31" s="30"/>
      <c r="D31" s="127">
        <f>3*12</f>
        <v>36</v>
      </c>
      <c r="E31" s="157">
        <f>SUM(E32:E34)</f>
        <v>198</v>
      </c>
      <c r="F31" s="157">
        <f>SUM(F32:F34)</f>
        <v>25.054945054945058</v>
      </c>
      <c r="G31" s="30"/>
      <c r="H31" s="157">
        <f>SUM(H32:H34)</f>
        <v>23</v>
      </c>
      <c r="I31" s="157">
        <f>SUM(I32:I34)</f>
        <v>753</v>
      </c>
      <c r="J31" s="157">
        <f>SUM(J32:J34)</f>
        <v>147</v>
      </c>
      <c r="K31" s="30"/>
      <c r="L31" s="157">
        <f>SUM(L32:L34)</f>
        <v>26</v>
      </c>
      <c r="M31" s="30"/>
      <c r="N31" s="127">
        <v>8</v>
      </c>
      <c r="O31" s="157">
        <f>SUM(O32:O34)</f>
        <v>208</v>
      </c>
      <c r="P31" s="30"/>
      <c r="Q31" s="201"/>
      <c r="R31" s="157">
        <f>SUM(R32:R34)</f>
        <v>92</v>
      </c>
      <c r="S31" s="30"/>
      <c r="T31" s="127">
        <v>0.6</v>
      </c>
      <c r="U31" s="157">
        <f>SUM(U32:U34)</f>
        <v>55.2</v>
      </c>
      <c r="V31" s="30"/>
      <c r="W31" s="127">
        <v>1.5</v>
      </c>
      <c r="X31" s="127">
        <f>W31*D31</f>
        <v>54</v>
      </c>
      <c r="Y31" s="30"/>
      <c r="Z31" s="127">
        <v>0.1</v>
      </c>
      <c r="AA31" s="127">
        <f>Z31*D31</f>
        <v>3.6</v>
      </c>
      <c r="AB31" s="30"/>
      <c r="AC31" s="127">
        <v>0.5</v>
      </c>
      <c r="AD31" s="127">
        <f>AC31*D31</f>
        <v>18</v>
      </c>
      <c r="AE31" s="30"/>
      <c r="AF31" s="185">
        <f>O31</f>
        <v>208</v>
      </c>
      <c r="AG31" s="185">
        <f>AF31/D31</f>
        <v>5.7777777777777777</v>
      </c>
      <c r="AH31" s="30"/>
      <c r="AI31" s="178">
        <f>AF31+U31</f>
        <v>263.2</v>
      </c>
      <c r="AJ31" s="178">
        <f>AI31/D31</f>
        <v>7.3111111111111109</v>
      </c>
      <c r="AK31" s="30"/>
      <c r="AL31" s="181">
        <f>AI31+AD31+AA31+X31</f>
        <v>338.8</v>
      </c>
      <c r="AM31" s="181">
        <f>AL31/D31</f>
        <v>9.4111111111111114</v>
      </c>
      <c r="AN31" s="16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6"/>
      <c r="BW31" s="176"/>
      <c r="BX31" s="176"/>
      <c r="BY31" s="176"/>
      <c r="BZ31" s="176"/>
      <c r="CA31" s="176"/>
      <c r="CB31" s="176"/>
      <c r="CC31" s="176"/>
      <c r="CD31" s="176"/>
      <c r="CE31" s="176"/>
      <c r="CF31" s="176"/>
      <c r="CG31" s="176"/>
      <c r="CH31" s="176"/>
      <c r="CI31" s="176"/>
      <c r="CJ31" s="176"/>
      <c r="CK31" s="176"/>
      <c r="CL31" s="176"/>
      <c r="CM31" s="176"/>
      <c r="CN31" s="176"/>
      <c r="CO31" s="176"/>
      <c r="CP31" s="176"/>
      <c r="CQ31" s="176"/>
      <c r="CR31" s="176"/>
      <c r="CS31" s="176"/>
      <c r="CT31" s="176"/>
      <c r="CU31" s="176"/>
      <c r="CV31" s="176"/>
      <c r="CW31" s="176"/>
      <c r="CX31" s="176"/>
      <c r="CY31" s="176"/>
      <c r="CZ31" s="176"/>
      <c r="DA31" s="176"/>
      <c r="DB31" s="176"/>
      <c r="DC31" s="176"/>
      <c r="DD31" s="176"/>
      <c r="DE31" s="176"/>
      <c r="DF31" s="176"/>
      <c r="DG31" s="176"/>
      <c r="DH31" s="176"/>
      <c r="DI31" s="176"/>
      <c r="DJ31" s="176"/>
      <c r="DK31" s="176"/>
      <c r="DL31" s="176"/>
      <c r="DM31" s="176"/>
      <c r="DN31" s="176"/>
      <c r="DO31" s="176"/>
      <c r="DP31" s="176"/>
      <c r="DQ31" s="176"/>
      <c r="DR31" s="176"/>
      <c r="DS31" s="176"/>
      <c r="DT31" s="176"/>
      <c r="DU31" s="176"/>
      <c r="DV31" s="176"/>
      <c r="DW31" s="176"/>
      <c r="DX31" s="176"/>
      <c r="DY31" s="176"/>
      <c r="DZ31" s="176"/>
      <c r="EA31" s="176"/>
      <c r="EB31" s="176"/>
      <c r="EC31" s="176"/>
      <c r="ED31" s="176"/>
      <c r="EE31" s="176"/>
      <c r="EF31" s="176"/>
      <c r="EG31" s="176"/>
      <c r="EH31" s="176"/>
      <c r="EI31" s="176"/>
      <c r="EJ31" s="176"/>
      <c r="EK31" s="176"/>
      <c r="EL31" s="176"/>
      <c r="EM31" s="176"/>
      <c r="EN31" s="176"/>
      <c r="EO31" s="176"/>
      <c r="EP31" s="176"/>
      <c r="EQ31" s="176"/>
      <c r="ER31" s="176"/>
      <c r="ES31" s="176"/>
      <c r="ET31" s="176"/>
      <c r="EU31" s="176"/>
      <c r="EV31" s="172"/>
    </row>
    <row r="32" spans="1:152" s="108" customFormat="1" x14ac:dyDescent="0.25">
      <c r="A32" s="146">
        <v>1</v>
      </c>
      <c r="B32" s="146" t="s">
        <v>241</v>
      </c>
      <c r="C32" s="142"/>
      <c r="D32" s="197">
        <f>D31*12</f>
        <v>432</v>
      </c>
      <c r="E32" s="208">
        <v>21</v>
      </c>
      <c r="F32" s="147">
        <f>D32/E32</f>
        <v>20.571428571428573</v>
      </c>
      <c r="G32" s="140"/>
      <c r="H32" s="147">
        <f t="shared" ref="H32:H34" si="12">IF(INT(F32)&gt;=1, INT(F32), 1)</f>
        <v>20</v>
      </c>
      <c r="I32" s="148">
        <f t="shared" ref="I32:I34" si="13">H32*E32</f>
        <v>420</v>
      </c>
      <c r="J32" s="135">
        <f>IF(D32&gt;I32, D32-I32, IF(I32-D32=0, 0, CONCATENATE("(",I32-D32,")")))</f>
        <v>12</v>
      </c>
      <c r="K32" s="140"/>
      <c r="L32" s="205">
        <f>IF(INT(F32)=F32,F32,IF(AND(F32&lt;1, F32&gt;0), 1,IF(((H32*E32)+J32)-D32=0,H32,H32+1)+1))</f>
        <v>21</v>
      </c>
      <c r="M32" s="140"/>
      <c r="N32" s="147"/>
      <c r="O32" s="158">
        <f>N31*L32</f>
        <v>168</v>
      </c>
      <c r="P32" s="142"/>
      <c r="Q32" s="149">
        <v>2</v>
      </c>
      <c r="R32" s="149">
        <f>Q32*L32</f>
        <v>42</v>
      </c>
      <c r="S32" s="142"/>
      <c r="T32" s="149"/>
      <c r="U32" s="159">
        <f>T31*R32</f>
        <v>25.2</v>
      </c>
      <c r="V32" s="142"/>
      <c r="W32" s="142"/>
      <c r="X32" s="144"/>
      <c r="Y32" s="142"/>
      <c r="Z32" s="144"/>
      <c r="AA32" s="144"/>
      <c r="AB32" s="142"/>
      <c r="AC32" s="144"/>
      <c r="AD32" s="144"/>
      <c r="AE32" s="142"/>
      <c r="AF32" s="183"/>
      <c r="AG32" s="183"/>
      <c r="AH32" s="142"/>
      <c r="AI32" s="183"/>
      <c r="AJ32" s="183"/>
      <c r="AK32" s="142"/>
      <c r="AL32" s="144"/>
      <c r="AM32" s="144"/>
      <c r="AN32" s="167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75"/>
      <c r="CA32" s="175"/>
      <c r="CB32" s="175"/>
      <c r="CC32" s="175"/>
      <c r="CD32" s="175"/>
      <c r="CE32" s="175"/>
      <c r="CF32" s="175"/>
      <c r="CG32" s="175"/>
      <c r="CH32" s="175"/>
      <c r="CI32" s="175"/>
      <c r="CJ32" s="175"/>
      <c r="CK32" s="175"/>
      <c r="CL32" s="175"/>
      <c r="CM32" s="175"/>
      <c r="CN32" s="175"/>
      <c r="CO32" s="175"/>
      <c r="CP32" s="175"/>
      <c r="CQ32" s="175"/>
      <c r="CR32" s="175"/>
      <c r="CS32" s="175"/>
      <c r="CT32" s="175"/>
      <c r="CU32" s="175"/>
      <c r="CV32" s="175"/>
      <c r="CW32" s="175"/>
      <c r="CX32" s="175"/>
      <c r="CY32" s="175"/>
      <c r="CZ32" s="175"/>
      <c r="DA32" s="175"/>
      <c r="DB32" s="175"/>
      <c r="DC32" s="175"/>
      <c r="DD32" s="175"/>
      <c r="DE32" s="175"/>
      <c r="DF32" s="175"/>
      <c r="DG32" s="175"/>
      <c r="DH32" s="175"/>
      <c r="DI32" s="175"/>
      <c r="DJ32" s="175"/>
      <c r="DK32" s="175"/>
      <c r="DL32" s="175"/>
      <c r="DM32" s="175"/>
      <c r="DN32" s="175"/>
      <c r="DO32" s="175"/>
      <c r="DP32" s="175"/>
      <c r="DQ32" s="175"/>
      <c r="DR32" s="175"/>
      <c r="DS32" s="175"/>
      <c r="DT32" s="175"/>
      <c r="DU32" s="175"/>
      <c r="DV32" s="175"/>
      <c r="DW32" s="175"/>
      <c r="DX32" s="175"/>
      <c r="DY32" s="175"/>
      <c r="DZ32" s="175"/>
      <c r="EA32" s="175"/>
      <c r="EB32" s="175"/>
      <c r="EC32" s="175"/>
      <c r="ED32" s="175"/>
      <c r="EE32" s="175"/>
      <c r="EF32" s="175"/>
      <c r="EG32" s="175"/>
      <c r="EH32" s="175"/>
      <c r="EI32" s="175"/>
      <c r="EJ32" s="175"/>
      <c r="EK32" s="175"/>
      <c r="EL32" s="175"/>
      <c r="EM32" s="175"/>
      <c r="EN32" s="175"/>
      <c r="EO32" s="175"/>
      <c r="EP32" s="175"/>
      <c r="EQ32" s="175"/>
      <c r="ER32" s="175"/>
      <c r="ES32" s="175"/>
      <c r="ET32" s="175"/>
      <c r="EU32" s="175"/>
      <c r="EV32" s="173"/>
    </row>
    <row r="33" spans="1:152" s="108" customFormat="1" x14ac:dyDescent="0.25">
      <c r="A33" s="146">
        <v>2</v>
      </c>
      <c r="B33" s="146" t="s">
        <v>67</v>
      </c>
      <c r="C33" s="142"/>
      <c r="D33" s="197">
        <f>D31*12</f>
        <v>432</v>
      </c>
      <c r="E33" s="208">
        <f>13*12</f>
        <v>156</v>
      </c>
      <c r="F33" s="147">
        <f>D33/E33</f>
        <v>2.7692307692307692</v>
      </c>
      <c r="G33" s="140"/>
      <c r="H33" s="147">
        <f t="shared" si="12"/>
        <v>2</v>
      </c>
      <c r="I33" s="148">
        <f t="shared" si="13"/>
        <v>312</v>
      </c>
      <c r="J33" s="135">
        <f>IF(D33&gt;I33, D33-I33, IF(I33-D33=0, 0, CONCATENATE("(",I33-D33,")")))</f>
        <v>120</v>
      </c>
      <c r="K33" s="140"/>
      <c r="L33" s="205">
        <f>IF(INT(F33)=F33,F33,IF(AND(F33&lt;1, F33&gt;0), 1,IF(((H33*E33)+J33)-D33=0,H33,H33+1)+1))</f>
        <v>3</v>
      </c>
      <c r="M33" s="140"/>
      <c r="N33" s="147"/>
      <c r="O33" s="158">
        <f>N31*L33</f>
        <v>24</v>
      </c>
      <c r="P33" s="142"/>
      <c r="Q33" s="149">
        <v>10</v>
      </c>
      <c r="R33" s="149">
        <f>Q33*L33</f>
        <v>30</v>
      </c>
      <c r="S33" s="142"/>
      <c r="T33" s="149"/>
      <c r="U33" s="159">
        <f>T31*R33</f>
        <v>18</v>
      </c>
      <c r="V33" s="142"/>
      <c r="W33" s="151"/>
      <c r="X33" s="150"/>
      <c r="Y33" s="151"/>
      <c r="Z33" s="150"/>
      <c r="AA33" s="150"/>
      <c r="AB33" s="151"/>
      <c r="AC33" s="150"/>
      <c r="AD33" s="150"/>
      <c r="AE33" s="151"/>
      <c r="AF33" s="150"/>
      <c r="AG33" s="150"/>
      <c r="AH33" s="151"/>
      <c r="AI33" s="150"/>
      <c r="AJ33" s="150"/>
      <c r="AK33" s="151"/>
      <c r="AL33" s="150"/>
      <c r="AM33" s="150"/>
      <c r="AN33" s="168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75"/>
      <c r="CA33" s="175"/>
      <c r="CB33" s="175"/>
      <c r="CC33" s="175"/>
      <c r="CD33" s="175"/>
      <c r="CE33" s="175"/>
      <c r="CF33" s="175"/>
      <c r="CG33" s="175"/>
      <c r="CH33" s="175"/>
      <c r="CI33" s="175"/>
      <c r="CJ33" s="175"/>
      <c r="CK33" s="175"/>
      <c r="CL33" s="175"/>
      <c r="CM33" s="175"/>
      <c r="CN33" s="175"/>
      <c r="CO33" s="175"/>
      <c r="CP33" s="175"/>
      <c r="CQ33" s="175"/>
      <c r="CR33" s="175"/>
      <c r="CS33" s="175"/>
      <c r="CT33" s="175"/>
      <c r="CU33" s="175"/>
      <c r="CV33" s="175"/>
      <c r="CW33" s="175"/>
      <c r="CX33" s="175"/>
      <c r="CY33" s="175"/>
      <c r="CZ33" s="175"/>
      <c r="DA33" s="175"/>
      <c r="DB33" s="175"/>
      <c r="DC33" s="175"/>
      <c r="DD33" s="175"/>
      <c r="DE33" s="175"/>
      <c r="DF33" s="175"/>
      <c r="DG33" s="175"/>
      <c r="DH33" s="175"/>
      <c r="DI33" s="175"/>
      <c r="DJ33" s="175"/>
      <c r="DK33" s="175"/>
      <c r="DL33" s="175"/>
      <c r="DM33" s="175"/>
      <c r="DN33" s="175"/>
      <c r="DO33" s="175"/>
      <c r="DP33" s="175"/>
      <c r="DQ33" s="175"/>
      <c r="DR33" s="175"/>
      <c r="DS33" s="175"/>
      <c r="DT33" s="175"/>
      <c r="DU33" s="175"/>
      <c r="DV33" s="175"/>
      <c r="DW33" s="175"/>
      <c r="DX33" s="175"/>
      <c r="DY33" s="175"/>
      <c r="DZ33" s="175"/>
      <c r="EA33" s="175"/>
      <c r="EB33" s="175"/>
      <c r="EC33" s="175"/>
      <c r="ED33" s="175"/>
      <c r="EE33" s="175"/>
      <c r="EF33" s="175"/>
      <c r="EG33" s="175"/>
      <c r="EH33" s="175"/>
      <c r="EI33" s="175"/>
      <c r="EJ33" s="175"/>
      <c r="EK33" s="175"/>
      <c r="EL33" s="175"/>
      <c r="EM33" s="175"/>
      <c r="EN33" s="175"/>
      <c r="EO33" s="175"/>
      <c r="EP33" s="175"/>
      <c r="EQ33" s="175"/>
      <c r="ER33" s="175"/>
      <c r="ES33" s="175"/>
      <c r="ET33" s="175"/>
      <c r="EU33" s="175"/>
      <c r="EV33" s="173"/>
    </row>
    <row r="34" spans="1:152" s="108" customFormat="1" x14ac:dyDescent="0.25">
      <c r="A34" s="146">
        <v>3</v>
      </c>
      <c r="B34" s="146" t="s">
        <v>242</v>
      </c>
      <c r="C34" s="142"/>
      <c r="D34" s="197">
        <f>D31</f>
        <v>36</v>
      </c>
      <c r="E34" s="208">
        <v>21</v>
      </c>
      <c r="F34" s="147">
        <f>D34/E34</f>
        <v>1.7142857142857142</v>
      </c>
      <c r="G34" s="140"/>
      <c r="H34" s="147">
        <f t="shared" si="12"/>
        <v>1</v>
      </c>
      <c r="I34" s="148">
        <f t="shared" si="13"/>
        <v>21</v>
      </c>
      <c r="J34" s="135">
        <f>IF(D34&gt;I34, D34-I34, IF(I34-D34=0, 0, CONCATENATE("(",I34-D34,")")))</f>
        <v>15</v>
      </c>
      <c r="K34" s="140"/>
      <c r="L34" s="205">
        <f>IF(INT(F34)=F34,F34,IF(AND(F34&lt;1, F34&gt;0), 1,IF(((H34*E34)+J34)-D34=0,H34,H34+1)+1))</f>
        <v>2</v>
      </c>
      <c r="M34" s="140"/>
      <c r="N34" s="147"/>
      <c r="O34" s="158">
        <f>N31*L34</f>
        <v>16</v>
      </c>
      <c r="P34" s="142"/>
      <c r="Q34" s="149">
        <v>10</v>
      </c>
      <c r="R34" s="149">
        <f>Q34*L34</f>
        <v>20</v>
      </c>
      <c r="S34" s="142"/>
      <c r="T34" s="149"/>
      <c r="U34" s="159">
        <f>T31*R34</f>
        <v>12</v>
      </c>
      <c r="V34" s="142"/>
      <c r="W34" s="151"/>
      <c r="X34" s="150"/>
      <c r="Y34" s="151"/>
      <c r="Z34" s="150"/>
      <c r="AA34" s="150"/>
      <c r="AB34" s="151"/>
      <c r="AC34" s="150"/>
      <c r="AD34" s="150"/>
      <c r="AE34" s="151"/>
      <c r="AF34" s="150"/>
      <c r="AG34" s="150"/>
      <c r="AH34" s="151"/>
      <c r="AI34" s="150"/>
      <c r="AJ34" s="150"/>
      <c r="AK34" s="151"/>
      <c r="AL34" s="150"/>
      <c r="AM34" s="150"/>
      <c r="AN34" s="168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75"/>
      <c r="CA34" s="175"/>
      <c r="CB34" s="175"/>
      <c r="CC34" s="175"/>
      <c r="CD34" s="175"/>
      <c r="CE34" s="175"/>
      <c r="CF34" s="175"/>
      <c r="CG34" s="175"/>
      <c r="CH34" s="175"/>
      <c r="CI34" s="175"/>
      <c r="CJ34" s="175"/>
      <c r="CK34" s="175"/>
      <c r="CL34" s="175"/>
      <c r="CM34" s="175"/>
      <c r="CN34" s="175"/>
      <c r="CO34" s="175"/>
      <c r="CP34" s="175"/>
      <c r="CQ34" s="175"/>
      <c r="CR34" s="175"/>
      <c r="CS34" s="175"/>
      <c r="CT34" s="175"/>
      <c r="CU34" s="175"/>
      <c r="CV34" s="175"/>
      <c r="CW34" s="175"/>
      <c r="CX34" s="175"/>
      <c r="CY34" s="175"/>
      <c r="CZ34" s="175"/>
      <c r="DA34" s="175"/>
      <c r="DB34" s="175"/>
      <c r="DC34" s="175"/>
      <c r="DD34" s="175"/>
      <c r="DE34" s="175"/>
      <c r="DF34" s="175"/>
      <c r="DG34" s="175"/>
      <c r="DH34" s="175"/>
      <c r="DI34" s="175"/>
      <c r="DJ34" s="175"/>
      <c r="DK34" s="175"/>
      <c r="DL34" s="175"/>
      <c r="DM34" s="175"/>
      <c r="DN34" s="175"/>
      <c r="DO34" s="175"/>
      <c r="DP34" s="175"/>
      <c r="DQ34" s="175"/>
      <c r="DR34" s="175"/>
      <c r="DS34" s="175"/>
      <c r="DT34" s="175"/>
      <c r="DU34" s="175"/>
      <c r="DV34" s="175"/>
      <c r="DW34" s="175"/>
      <c r="DX34" s="175"/>
      <c r="DY34" s="175"/>
      <c r="DZ34" s="175"/>
      <c r="EA34" s="175"/>
      <c r="EB34" s="175"/>
      <c r="EC34" s="175"/>
      <c r="ED34" s="175"/>
      <c r="EE34" s="175"/>
      <c r="EF34" s="175"/>
      <c r="EG34" s="175"/>
      <c r="EH34" s="175"/>
      <c r="EI34" s="175"/>
      <c r="EJ34" s="175"/>
      <c r="EK34" s="175"/>
      <c r="EL34" s="175"/>
      <c r="EM34" s="175"/>
      <c r="EN34" s="175"/>
      <c r="EO34" s="175"/>
      <c r="EP34" s="175"/>
      <c r="EQ34" s="175"/>
      <c r="ER34" s="175"/>
      <c r="ES34" s="175"/>
      <c r="ET34" s="175"/>
      <c r="EU34" s="175"/>
      <c r="EV34" s="173"/>
    </row>
    <row r="35" spans="1:152" s="144" customFormat="1" ht="18" customHeight="1" x14ac:dyDescent="0.25">
      <c r="A35" s="221" t="s">
        <v>257</v>
      </c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3"/>
      <c r="P35" s="141"/>
      <c r="Q35" s="141"/>
      <c r="R35" s="141"/>
      <c r="S35" s="141"/>
      <c r="T35" s="142"/>
      <c r="U35" s="134"/>
      <c r="V35" s="141"/>
      <c r="X35" s="143"/>
      <c r="Y35" s="141"/>
      <c r="AA35" s="143"/>
      <c r="AB35" s="141"/>
      <c r="AD35" s="143"/>
      <c r="AE35" s="141"/>
      <c r="AF35" s="182"/>
      <c r="AG35" s="182"/>
      <c r="AH35" s="141"/>
      <c r="AI35" s="182"/>
      <c r="AJ35" s="182"/>
      <c r="AK35" s="141"/>
      <c r="AL35" s="182"/>
      <c r="AM35" s="182"/>
      <c r="AN35" s="16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75"/>
      <c r="CA35" s="175"/>
      <c r="CB35" s="175"/>
      <c r="CC35" s="175"/>
      <c r="CD35" s="175"/>
      <c r="CE35" s="175"/>
      <c r="CF35" s="175"/>
      <c r="CG35" s="175"/>
      <c r="CH35" s="175"/>
      <c r="CI35" s="175"/>
      <c r="CJ35" s="175"/>
      <c r="CK35" s="175"/>
      <c r="CL35" s="175"/>
      <c r="CM35" s="175"/>
      <c r="CN35" s="175"/>
      <c r="CO35" s="175"/>
      <c r="CP35" s="175"/>
      <c r="CQ35" s="175"/>
      <c r="CR35" s="175"/>
      <c r="CS35" s="175"/>
      <c r="CT35" s="175"/>
      <c r="CU35" s="175"/>
      <c r="CV35" s="175"/>
      <c r="CW35" s="175"/>
      <c r="CX35" s="175"/>
      <c r="CY35" s="175"/>
      <c r="CZ35" s="175"/>
      <c r="DA35" s="175"/>
      <c r="DB35" s="175"/>
      <c r="DC35" s="175"/>
      <c r="DD35" s="175"/>
      <c r="DE35" s="175"/>
      <c r="DF35" s="175"/>
      <c r="DG35" s="175"/>
      <c r="DH35" s="175"/>
      <c r="DI35" s="175"/>
      <c r="DJ35" s="175"/>
      <c r="DK35" s="175"/>
      <c r="DL35" s="175"/>
      <c r="DM35" s="175"/>
      <c r="DN35" s="175"/>
      <c r="DO35" s="175"/>
      <c r="DP35" s="175"/>
      <c r="DQ35" s="175"/>
      <c r="DR35" s="175"/>
      <c r="DS35" s="175"/>
      <c r="DT35" s="175"/>
      <c r="DU35" s="175"/>
      <c r="DV35" s="175"/>
      <c r="DW35" s="175"/>
      <c r="DX35" s="175"/>
      <c r="DY35" s="175"/>
      <c r="DZ35" s="175"/>
      <c r="EA35" s="175"/>
      <c r="EB35" s="175"/>
      <c r="EC35" s="175"/>
      <c r="ED35" s="175"/>
      <c r="EE35" s="175"/>
      <c r="EF35" s="175"/>
      <c r="EG35" s="175"/>
      <c r="EH35" s="175"/>
      <c r="EI35" s="175"/>
      <c r="EJ35" s="175"/>
      <c r="EK35" s="175"/>
      <c r="EL35" s="175"/>
      <c r="EM35" s="175"/>
      <c r="EN35" s="175"/>
      <c r="EO35" s="175"/>
      <c r="EP35" s="175"/>
      <c r="EQ35" s="175"/>
      <c r="ER35" s="175"/>
      <c r="ES35" s="175"/>
      <c r="ET35" s="175"/>
      <c r="EU35" s="175"/>
      <c r="EV35" s="171"/>
    </row>
    <row r="36" spans="1:152" s="145" customFormat="1" x14ac:dyDescent="0.25">
      <c r="A36" s="224" t="s">
        <v>11</v>
      </c>
      <c r="B36" s="224"/>
      <c r="C36" s="30"/>
      <c r="D36" s="127">
        <f>5*12</f>
        <v>60</v>
      </c>
      <c r="E36" s="157">
        <f t="shared" ref="E36:L36" si="14">SUM(E37:E38)</f>
        <v>49</v>
      </c>
      <c r="F36" s="127">
        <f t="shared" si="14"/>
        <v>28.571428571428573</v>
      </c>
      <c r="G36" s="30"/>
      <c r="H36" s="127">
        <f t="shared" si="14"/>
        <v>27</v>
      </c>
      <c r="I36" s="127">
        <f t="shared" si="14"/>
        <v>742</v>
      </c>
      <c r="J36" s="127">
        <f t="shared" si="14"/>
        <v>38</v>
      </c>
      <c r="K36" s="30"/>
      <c r="L36" s="157">
        <f t="shared" si="14"/>
        <v>29</v>
      </c>
      <c r="M36" s="30"/>
      <c r="N36" s="127">
        <v>8</v>
      </c>
      <c r="O36" s="127">
        <f>SUM(O37:O38)</f>
        <v>232</v>
      </c>
      <c r="P36" s="30"/>
      <c r="Q36" s="126"/>
      <c r="R36" s="127">
        <f>SUM(R37:R38)</f>
        <v>154</v>
      </c>
      <c r="S36" s="30"/>
      <c r="T36" s="127">
        <v>0.6</v>
      </c>
      <c r="U36" s="127">
        <f>SUM(U37:U38)</f>
        <v>92.4</v>
      </c>
      <c r="V36" s="30"/>
      <c r="W36" s="127">
        <v>1</v>
      </c>
      <c r="X36" s="127">
        <f>W36*D36</f>
        <v>60</v>
      </c>
      <c r="Y36" s="30"/>
      <c r="Z36" s="127">
        <v>0.1</v>
      </c>
      <c r="AA36" s="127">
        <f>Z36*D36</f>
        <v>6</v>
      </c>
      <c r="AB36" s="30"/>
      <c r="AC36" s="127">
        <v>0.5</v>
      </c>
      <c r="AD36" s="127">
        <f>AC36*D36</f>
        <v>30</v>
      </c>
      <c r="AE36" s="30"/>
      <c r="AF36" s="185">
        <f>O36</f>
        <v>232</v>
      </c>
      <c r="AG36" s="185">
        <f>AF36/D36</f>
        <v>3.8666666666666667</v>
      </c>
      <c r="AH36" s="30"/>
      <c r="AI36" s="178">
        <f>AF36+U36</f>
        <v>324.39999999999998</v>
      </c>
      <c r="AJ36" s="178">
        <f>AI36/D36</f>
        <v>5.4066666666666663</v>
      </c>
      <c r="AK36" s="30"/>
      <c r="AL36" s="181">
        <f>AI36+AD36+AA36+X36</f>
        <v>420.4</v>
      </c>
      <c r="AM36" s="181">
        <f>AL36/D36</f>
        <v>7.0066666666666659</v>
      </c>
      <c r="AN36" s="16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176"/>
      <c r="BG36" s="176"/>
      <c r="BH36" s="176"/>
      <c r="BI36" s="176"/>
      <c r="BJ36" s="176"/>
      <c r="BK36" s="176"/>
      <c r="BL36" s="176"/>
      <c r="BM36" s="176"/>
      <c r="BN36" s="176"/>
      <c r="BO36" s="176"/>
      <c r="BP36" s="176"/>
      <c r="BQ36" s="176"/>
      <c r="BR36" s="176"/>
      <c r="BS36" s="176"/>
      <c r="BT36" s="176"/>
      <c r="BU36" s="176"/>
      <c r="BV36" s="176"/>
      <c r="BW36" s="176"/>
      <c r="BX36" s="176"/>
      <c r="BY36" s="176"/>
      <c r="BZ36" s="176"/>
      <c r="CA36" s="176"/>
      <c r="CB36" s="176"/>
      <c r="CC36" s="176"/>
      <c r="CD36" s="176"/>
      <c r="CE36" s="176"/>
      <c r="CF36" s="176"/>
      <c r="CG36" s="176"/>
      <c r="CH36" s="176"/>
      <c r="CI36" s="176"/>
      <c r="CJ36" s="176"/>
      <c r="CK36" s="176"/>
      <c r="CL36" s="176"/>
      <c r="CM36" s="176"/>
      <c r="CN36" s="176"/>
      <c r="CO36" s="176"/>
      <c r="CP36" s="176"/>
      <c r="CQ36" s="176"/>
      <c r="CR36" s="176"/>
      <c r="CS36" s="176"/>
      <c r="CT36" s="176"/>
      <c r="CU36" s="176"/>
      <c r="CV36" s="176"/>
      <c r="CW36" s="176"/>
      <c r="CX36" s="176"/>
      <c r="CY36" s="176"/>
      <c r="CZ36" s="176"/>
      <c r="DA36" s="176"/>
      <c r="DB36" s="176"/>
      <c r="DC36" s="176"/>
      <c r="DD36" s="176"/>
      <c r="DE36" s="176"/>
      <c r="DF36" s="176"/>
      <c r="DG36" s="176"/>
      <c r="DH36" s="176"/>
      <c r="DI36" s="176"/>
      <c r="DJ36" s="176"/>
      <c r="DK36" s="176"/>
      <c r="DL36" s="176"/>
      <c r="DM36" s="176"/>
      <c r="DN36" s="176"/>
      <c r="DO36" s="176"/>
      <c r="DP36" s="176"/>
      <c r="DQ36" s="176"/>
      <c r="DR36" s="176"/>
      <c r="DS36" s="176"/>
      <c r="DT36" s="176"/>
      <c r="DU36" s="176"/>
      <c r="DV36" s="176"/>
      <c r="DW36" s="176"/>
      <c r="DX36" s="176"/>
      <c r="DY36" s="176"/>
      <c r="DZ36" s="176"/>
      <c r="EA36" s="176"/>
      <c r="EB36" s="176"/>
      <c r="EC36" s="176"/>
      <c r="ED36" s="176"/>
      <c r="EE36" s="176"/>
      <c r="EF36" s="176"/>
      <c r="EG36" s="176"/>
      <c r="EH36" s="176"/>
      <c r="EI36" s="176"/>
      <c r="EJ36" s="176"/>
      <c r="EK36" s="176"/>
      <c r="EL36" s="176"/>
      <c r="EM36" s="176"/>
      <c r="EN36" s="176"/>
      <c r="EO36" s="176"/>
      <c r="EP36" s="176"/>
      <c r="EQ36" s="176"/>
      <c r="ER36" s="176"/>
      <c r="ES36" s="176"/>
      <c r="ET36" s="176"/>
      <c r="EU36" s="176"/>
      <c r="EV36" s="172"/>
    </row>
    <row r="37" spans="1:152" s="108" customFormat="1" x14ac:dyDescent="0.25">
      <c r="A37" s="146">
        <v>1</v>
      </c>
      <c r="B37" s="146" t="s">
        <v>241</v>
      </c>
      <c r="C37" s="142"/>
      <c r="D37" s="197">
        <f>D36*12</f>
        <v>720</v>
      </c>
      <c r="E37" s="208">
        <v>28</v>
      </c>
      <c r="F37" s="147">
        <f>D37/E37</f>
        <v>25.714285714285715</v>
      </c>
      <c r="G37" s="140"/>
      <c r="H37" s="147">
        <f t="shared" ref="H37:H38" si="15">IF(INT(F37)&gt;=1, INT(F37), 1)</f>
        <v>25</v>
      </c>
      <c r="I37" s="148">
        <f t="shared" ref="I37:I38" si="16">H37*E37</f>
        <v>700</v>
      </c>
      <c r="J37" s="135">
        <f>IF(D37&gt;I37, D37-I37, IF(I37-D37=0, 0, CONCATENATE("(",I37-D37,")")))</f>
        <v>20</v>
      </c>
      <c r="K37" s="140"/>
      <c r="L37" s="205">
        <f>IF(INT(F37)=F37,F37,IF(AND(F37&lt;1, F37&gt;0), 1,IF(((H37*E37)+J37)-D37=0,H37,H37+1)+1))</f>
        <v>26</v>
      </c>
      <c r="M37" s="140"/>
      <c r="N37" s="147"/>
      <c r="O37" s="158">
        <f>N36*L37</f>
        <v>208</v>
      </c>
      <c r="P37" s="142"/>
      <c r="Q37" s="149">
        <v>5</v>
      </c>
      <c r="R37" s="149">
        <f>Q37*L37</f>
        <v>130</v>
      </c>
      <c r="S37" s="142"/>
      <c r="T37" s="149"/>
      <c r="U37" s="159">
        <f>T36*R37</f>
        <v>78</v>
      </c>
      <c r="V37" s="142"/>
      <c r="W37" s="142"/>
      <c r="X37" s="144"/>
      <c r="Y37" s="142"/>
      <c r="Z37" s="144"/>
      <c r="AA37" s="144"/>
      <c r="AB37" s="142"/>
      <c r="AC37" s="144"/>
      <c r="AD37" s="144"/>
      <c r="AE37" s="142"/>
      <c r="AF37" s="183"/>
      <c r="AG37" s="183"/>
      <c r="AH37" s="142"/>
      <c r="AI37" s="183"/>
      <c r="AJ37" s="183"/>
      <c r="AK37" s="142"/>
      <c r="AL37" s="144"/>
      <c r="AM37" s="144"/>
      <c r="AN37" s="167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75"/>
      <c r="CA37" s="175"/>
      <c r="CB37" s="175"/>
      <c r="CC37" s="175"/>
      <c r="CD37" s="175"/>
      <c r="CE37" s="175"/>
      <c r="CF37" s="175"/>
      <c r="CG37" s="175"/>
      <c r="CH37" s="175"/>
      <c r="CI37" s="175"/>
      <c r="CJ37" s="175"/>
      <c r="CK37" s="175"/>
      <c r="CL37" s="175"/>
      <c r="CM37" s="175"/>
      <c r="CN37" s="175"/>
      <c r="CO37" s="175"/>
      <c r="CP37" s="175"/>
      <c r="CQ37" s="175"/>
      <c r="CR37" s="175"/>
      <c r="CS37" s="175"/>
      <c r="CT37" s="175"/>
      <c r="CU37" s="175"/>
      <c r="CV37" s="175"/>
      <c r="CW37" s="175"/>
      <c r="CX37" s="175"/>
      <c r="CY37" s="175"/>
      <c r="CZ37" s="175"/>
      <c r="DA37" s="175"/>
      <c r="DB37" s="175"/>
      <c r="DC37" s="175"/>
      <c r="DD37" s="175"/>
      <c r="DE37" s="175"/>
      <c r="DF37" s="175"/>
      <c r="DG37" s="175"/>
      <c r="DH37" s="175"/>
      <c r="DI37" s="175"/>
      <c r="DJ37" s="175"/>
      <c r="DK37" s="175"/>
      <c r="DL37" s="175"/>
      <c r="DM37" s="175"/>
      <c r="DN37" s="175"/>
      <c r="DO37" s="175"/>
      <c r="DP37" s="175"/>
      <c r="DQ37" s="175"/>
      <c r="DR37" s="175"/>
      <c r="DS37" s="175"/>
      <c r="DT37" s="175"/>
      <c r="DU37" s="175"/>
      <c r="DV37" s="175"/>
      <c r="DW37" s="175"/>
      <c r="DX37" s="175"/>
      <c r="DY37" s="175"/>
      <c r="DZ37" s="175"/>
      <c r="EA37" s="175"/>
      <c r="EB37" s="175"/>
      <c r="EC37" s="175"/>
      <c r="ED37" s="175"/>
      <c r="EE37" s="175"/>
      <c r="EF37" s="175"/>
      <c r="EG37" s="175"/>
      <c r="EH37" s="175"/>
      <c r="EI37" s="175"/>
      <c r="EJ37" s="175"/>
      <c r="EK37" s="175"/>
      <c r="EL37" s="175"/>
      <c r="EM37" s="175"/>
      <c r="EN37" s="175"/>
      <c r="EO37" s="175"/>
      <c r="EP37" s="175"/>
      <c r="EQ37" s="175"/>
      <c r="ER37" s="175"/>
      <c r="ES37" s="175"/>
      <c r="ET37" s="175"/>
      <c r="EU37" s="175"/>
      <c r="EV37" s="173"/>
    </row>
    <row r="38" spans="1:152" s="108" customFormat="1" x14ac:dyDescent="0.25">
      <c r="A38" s="146">
        <v>2</v>
      </c>
      <c r="B38" s="146" t="s">
        <v>242</v>
      </c>
      <c r="C38" s="142"/>
      <c r="D38" s="197">
        <f>D36*1</f>
        <v>60</v>
      </c>
      <c r="E38" s="208">
        <v>21</v>
      </c>
      <c r="F38" s="147">
        <f>D38/E38</f>
        <v>2.8571428571428572</v>
      </c>
      <c r="G38" s="140"/>
      <c r="H38" s="147">
        <f t="shared" si="15"/>
        <v>2</v>
      </c>
      <c r="I38" s="148">
        <f t="shared" si="16"/>
        <v>42</v>
      </c>
      <c r="J38" s="135">
        <f>IF(D38&gt;I38, D38-I38, IF(I38-D38=0, 0, CONCATENATE("(",I38-D38,")")))</f>
        <v>18</v>
      </c>
      <c r="K38" s="140"/>
      <c r="L38" s="205">
        <f>IF(INT(F38)=F38,F38,IF(AND(F38&lt;1, F38&gt;0), 1,IF(((H38*E38)+J38)-D38=0,H38,H38+1)+1))</f>
        <v>3</v>
      </c>
      <c r="M38" s="140"/>
      <c r="N38" s="147"/>
      <c r="O38" s="158">
        <f>N36*L38</f>
        <v>24</v>
      </c>
      <c r="P38" s="142"/>
      <c r="Q38" s="149">
        <v>8</v>
      </c>
      <c r="R38" s="149">
        <f>Q38*L38</f>
        <v>24</v>
      </c>
      <c r="S38" s="142"/>
      <c r="T38" s="149"/>
      <c r="U38" s="159">
        <f>T36*R38</f>
        <v>14.399999999999999</v>
      </c>
      <c r="V38" s="142"/>
      <c r="W38" s="151"/>
      <c r="X38" s="150"/>
      <c r="Y38" s="151"/>
      <c r="Z38" s="150"/>
      <c r="AA38" s="150"/>
      <c r="AB38" s="151"/>
      <c r="AC38" s="150"/>
      <c r="AD38" s="150"/>
      <c r="AE38" s="151"/>
      <c r="AF38" s="150"/>
      <c r="AG38" s="150"/>
      <c r="AH38" s="151"/>
      <c r="AI38" s="150"/>
      <c r="AJ38" s="150"/>
      <c r="AK38" s="151"/>
      <c r="AL38" s="150"/>
      <c r="AM38" s="150"/>
      <c r="AN38" s="168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175"/>
      <c r="BY38" s="175"/>
      <c r="BZ38" s="175"/>
      <c r="CA38" s="175"/>
      <c r="CB38" s="175"/>
      <c r="CC38" s="175"/>
      <c r="CD38" s="175"/>
      <c r="CE38" s="175"/>
      <c r="CF38" s="175"/>
      <c r="CG38" s="175"/>
      <c r="CH38" s="175"/>
      <c r="CI38" s="175"/>
      <c r="CJ38" s="175"/>
      <c r="CK38" s="175"/>
      <c r="CL38" s="175"/>
      <c r="CM38" s="175"/>
      <c r="CN38" s="175"/>
      <c r="CO38" s="175"/>
      <c r="CP38" s="175"/>
      <c r="CQ38" s="175"/>
      <c r="CR38" s="175"/>
      <c r="CS38" s="175"/>
      <c r="CT38" s="175"/>
      <c r="CU38" s="175"/>
      <c r="CV38" s="175"/>
      <c r="CW38" s="175"/>
      <c r="CX38" s="175"/>
      <c r="CY38" s="175"/>
      <c r="CZ38" s="175"/>
      <c r="DA38" s="175"/>
      <c r="DB38" s="175"/>
      <c r="DC38" s="175"/>
      <c r="DD38" s="175"/>
      <c r="DE38" s="175"/>
      <c r="DF38" s="175"/>
      <c r="DG38" s="175"/>
      <c r="DH38" s="175"/>
      <c r="DI38" s="175"/>
      <c r="DJ38" s="175"/>
      <c r="DK38" s="175"/>
      <c r="DL38" s="175"/>
      <c r="DM38" s="175"/>
      <c r="DN38" s="175"/>
      <c r="DO38" s="175"/>
      <c r="DP38" s="175"/>
      <c r="DQ38" s="175"/>
      <c r="DR38" s="175"/>
      <c r="DS38" s="175"/>
      <c r="DT38" s="175"/>
      <c r="DU38" s="175"/>
      <c r="DV38" s="175"/>
      <c r="DW38" s="175"/>
      <c r="DX38" s="175"/>
      <c r="DY38" s="175"/>
      <c r="DZ38" s="175"/>
      <c r="EA38" s="175"/>
      <c r="EB38" s="175"/>
      <c r="EC38" s="175"/>
      <c r="ED38" s="175"/>
      <c r="EE38" s="175"/>
      <c r="EF38" s="175"/>
      <c r="EG38" s="175"/>
      <c r="EH38" s="175"/>
      <c r="EI38" s="175"/>
      <c r="EJ38" s="175"/>
      <c r="EK38" s="175"/>
      <c r="EL38" s="175"/>
      <c r="EM38" s="175"/>
      <c r="EN38" s="175"/>
      <c r="EO38" s="175"/>
      <c r="EP38" s="175"/>
      <c r="EQ38" s="175"/>
      <c r="ER38" s="175"/>
      <c r="ES38" s="175"/>
      <c r="ET38" s="175"/>
      <c r="EU38" s="175"/>
      <c r="EV38" s="173"/>
    </row>
    <row r="39" spans="1:152" s="144" customFormat="1" ht="18" customHeight="1" x14ac:dyDescent="0.25">
      <c r="A39" s="221" t="s">
        <v>258</v>
      </c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3"/>
      <c r="P39" s="141"/>
      <c r="Q39" s="141"/>
      <c r="R39" s="141"/>
      <c r="S39" s="141"/>
      <c r="T39" s="142"/>
      <c r="U39" s="134"/>
      <c r="V39" s="141"/>
      <c r="X39" s="143"/>
      <c r="Y39" s="141"/>
      <c r="AA39" s="143"/>
      <c r="AB39" s="141"/>
      <c r="AD39" s="143"/>
      <c r="AE39" s="141"/>
      <c r="AF39" s="182"/>
      <c r="AG39" s="182"/>
      <c r="AH39" s="141"/>
      <c r="AI39" s="182"/>
      <c r="AJ39" s="182"/>
      <c r="AK39" s="141"/>
      <c r="AL39" s="182"/>
      <c r="AM39" s="182"/>
      <c r="AN39" s="16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75"/>
      <c r="CA39" s="175"/>
      <c r="CB39" s="175"/>
      <c r="CC39" s="175"/>
      <c r="CD39" s="175"/>
      <c r="CE39" s="175"/>
      <c r="CF39" s="175"/>
      <c r="CG39" s="175"/>
      <c r="CH39" s="175"/>
      <c r="CI39" s="175"/>
      <c r="CJ39" s="175"/>
      <c r="CK39" s="175"/>
      <c r="CL39" s="175"/>
      <c r="CM39" s="175"/>
      <c r="CN39" s="175"/>
      <c r="CO39" s="175"/>
      <c r="CP39" s="175"/>
      <c r="CQ39" s="175"/>
      <c r="CR39" s="175"/>
      <c r="CS39" s="175"/>
      <c r="CT39" s="175"/>
      <c r="CU39" s="175"/>
      <c r="CV39" s="175"/>
      <c r="CW39" s="175"/>
      <c r="CX39" s="175"/>
      <c r="CY39" s="175"/>
      <c r="CZ39" s="175"/>
      <c r="DA39" s="175"/>
      <c r="DB39" s="175"/>
      <c r="DC39" s="175"/>
      <c r="DD39" s="175"/>
      <c r="DE39" s="175"/>
      <c r="DF39" s="175"/>
      <c r="DG39" s="175"/>
      <c r="DH39" s="175"/>
      <c r="DI39" s="175"/>
      <c r="DJ39" s="175"/>
      <c r="DK39" s="175"/>
      <c r="DL39" s="175"/>
      <c r="DM39" s="175"/>
      <c r="DN39" s="175"/>
      <c r="DO39" s="175"/>
      <c r="DP39" s="175"/>
      <c r="DQ39" s="175"/>
      <c r="DR39" s="175"/>
      <c r="DS39" s="175"/>
      <c r="DT39" s="175"/>
      <c r="DU39" s="175"/>
      <c r="DV39" s="175"/>
      <c r="DW39" s="175"/>
      <c r="DX39" s="175"/>
      <c r="DY39" s="175"/>
      <c r="DZ39" s="175"/>
      <c r="EA39" s="175"/>
      <c r="EB39" s="175"/>
      <c r="EC39" s="175"/>
      <c r="ED39" s="175"/>
      <c r="EE39" s="175"/>
      <c r="EF39" s="175"/>
      <c r="EG39" s="175"/>
      <c r="EH39" s="175"/>
      <c r="EI39" s="175"/>
      <c r="EJ39" s="175"/>
      <c r="EK39" s="175"/>
      <c r="EL39" s="175"/>
      <c r="EM39" s="175"/>
      <c r="EN39" s="175"/>
      <c r="EO39" s="175"/>
      <c r="EP39" s="175"/>
      <c r="EQ39" s="175"/>
      <c r="ER39" s="175"/>
      <c r="ES39" s="175"/>
      <c r="ET39" s="175"/>
      <c r="EU39" s="175"/>
      <c r="EV39" s="171"/>
    </row>
    <row r="40" spans="1:152" s="145" customFormat="1" x14ac:dyDescent="0.25">
      <c r="A40" s="224" t="s">
        <v>11</v>
      </c>
      <c r="B40" s="224"/>
      <c r="C40" s="30"/>
      <c r="D40" s="127">
        <f>7*12</f>
        <v>84</v>
      </c>
      <c r="E40" s="157">
        <f t="shared" ref="E40:F40" si="17">SUM(E41:E42)</f>
        <v>37</v>
      </c>
      <c r="F40" s="127">
        <f t="shared" si="17"/>
        <v>71</v>
      </c>
      <c r="G40" s="30"/>
      <c r="H40" s="127">
        <f t="shared" ref="H40:J40" si="18">SUM(H41:H42)</f>
        <v>71</v>
      </c>
      <c r="I40" s="127">
        <f t="shared" si="18"/>
        <v>1176</v>
      </c>
      <c r="J40" s="127">
        <f t="shared" si="18"/>
        <v>0</v>
      </c>
      <c r="K40" s="30"/>
      <c r="L40" s="157">
        <f t="shared" ref="L40" si="19">SUM(L41:L42)</f>
        <v>71</v>
      </c>
      <c r="M40" s="30"/>
      <c r="N40" s="127">
        <v>8</v>
      </c>
      <c r="O40" s="127">
        <f>SUM(O41:O42)</f>
        <v>568</v>
      </c>
      <c r="P40" s="30"/>
      <c r="Q40" s="198"/>
      <c r="R40" s="127">
        <f>SUM(R41:R42)</f>
        <v>379</v>
      </c>
      <c r="S40" s="30"/>
      <c r="T40" s="127">
        <v>0.6</v>
      </c>
      <c r="U40" s="127">
        <f>SUM(U41:U42)</f>
        <v>227.4</v>
      </c>
      <c r="V40" s="30"/>
      <c r="W40" s="127">
        <v>1</v>
      </c>
      <c r="X40" s="127">
        <f>W40*D40</f>
        <v>84</v>
      </c>
      <c r="Y40" s="30"/>
      <c r="Z40" s="127">
        <v>0.1</v>
      </c>
      <c r="AA40" s="127">
        <f>Z40*D40</f>
        <v>8.4</v>
      </c>
      <c r="AB40" s="30"/>
      <c r="AC40" s="127">
        <v>0.5</v>
      </c>
      <c r="AD40" s="127">
        <f>AC40*D40</f>
        <v>42</v>
      </c>
      <c r="AE40" s="30"/>
      <c r="AF40" s="185">
        <f>O40</f>
        <v>568</v>
      </c>
      <c r="AG40" s="185">
        <f>AF40/D40</f>
        <v>6.7619047619047619</v>
      </c>
      <c r="AH40" s="30"/>
      <c r="AI40" s="178">
        <f>AF40+U40</f>
        <v>795.4</v>
      </c>
      <c r="AJ40" s="178">
        <f>AI40/D40</f>
        <v>9.4690476190476183</v>
      </c>
      <c r="AK40" s="30"/>
      <c r="AL40" s="181">
        <f>AI40+AD40+AA40+X40</f>
        <v>929.8</v>
      </c>
      <c r="AM40" s="181">
        <f>AL40/D40</f>
        <v>11.069047619047618</v>
      </c>
      <c r="AN40" s="16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176"/>
      <c r="CN40" s="176"/>
      <c r="CO40" s="176"/>
      <c r="CP40" s="176"/>
      <c r="CQ40" s="176"/>
      <c r="CR40" s="176"/>
      <c r="CS40" s="176"/>
      <c r="CT40" s="176"/>
      <c r="CU40" s="176"/>
      <c r="CV40" s="176"/>
      <c r="CW40" s="176"/>
      <c r="CX40" s="176"/>
      <c r="CY40" s="176"/>
      <c r="CZ40" s="176"/>
      <c r="DA40" s="176"/>
      <c r="DB40" s="176"/>
      <c r="DC40" s="176"/>
      <c r="DD40" s="176"/>
      <c r="DE40" s="176"/>
      <c r="DF40" s="176"/>
      <c r="DG40" s="176"/>
      <c r="DH40" s="176"/>
      <c r="DI40" s="176"/>
      <c r="DJ40" s="176"/>
      <c r="DK40" s="176"/>
      <c r="DL40" s="176"/>
      <c r="DM40" s="176"/>
      <c r="DN40" s="176"/>
      <c r="DO40" s="176"/>
      <c r="DP40" s="176"/>
      <c r="DQ40" s="176"/>
      <c r="DR40" s="176"/>
      <c r="DS40" s="176"/>
      <c r="DT40" s="176"/>
      <c r="DU40" s="176"/>
      <c r="DV40" s="176"/>
      <c r="DW40" s="176"/>
      <c r="DX40" s="176"/>
      <c r="DY40" s="176"/>
      <c r="DZ40" s="176"/>
      <c r="EA40" s="176"/>
      <c r="EB40" s="176"/>
      <c r="EC40" s="176"/>
      <c r="ED40" s="176"/>
      <c r="EE40" s="176"/>
      <c r="EF40" s="176"/>
      <c r="EG40" s="176"/>
      <c r="EH40" s="176"/>
      <c r="EI40" s="176"/>
      <c r="EJ40" s="176"/>
      <c r="EK40" s="176"/>
      <c r="EL40" s="176"/>
      <c r="EM40" s="176"/>
      <c r="EN40" s="176"/>
      <c r="EO40" s="176"/>
      <c r="EP40" s="176"/>
      <c r="EQ40" s="176"/>
      <c r="ER40" s="176"/>
      <c r="ES40" s="176"/>
      <c r="ET40" s="176"/>
      <c r="EU40" s="176"/>
      <c r="EV40" s="172"/>
    </row>
    <row r="41" spans="1:152" s="108" customFormat="1" x14ac:dyDescent="0.25">
      <c r="A41" s="146">
        <v>1</v>
      </c>
      <c r="B41" s="146" t="s">
        <v>241</v>
      </c>
      <c r="C41" s="142"/>
      <c r="D41" s="197">
        <f>D40*12</f>
        <v>1008</v>
      </c>
      <c r="E41" s="208">
        <v>16</v>
      </c>
      <c r="F41" s="147">
        <f>D41/E41</f>
        <v>63</v>
      </c>
      <c r="G41" s="140"/>
      <c r="H41" s="147">
        <f t="shared" ref="H41:H42" si="20">IF(INT(F41)&gt;=1, INT(F41), 1)</f>
        <v>63</v>
      </c>
      <c r="I41" s="148">
        <f t="shared" ref="I41:I42" si="21">H41*E41</f>
        <v>1008</v>
      </c>
      <c r="J41" s="135">
        <f>IF(D41&gt;I41, D41-I41, IF(I41-D41=0, 0, CONCATENATE("(",I41-D41,")")))</f>
        <v>0</v>
      </c>
      <c r="K41" s="140"/>
      <c r="L41" s="205">
        <f>IF(INT(F41)=F41,F41,IF(AND(F41&lt;1, F41&gt;0), 1,IF(((H41*E41)+J41)-D41=0,H41,H41+1)+1))</f>
        <v>63</v>
      </c>
      <c r="M41" s="140"/>
      <c r="N41" s="147"/>
      <c r="O41" s="158">
        <f>N40*L41</f>
        <v>504</v>
      </c>
      <c r="P41" s="142"/>
      <c r="Q41" s="149">
        <v>5</v>
      </c>
      <c r="R41" s="149">
        <f>Q41*L41</f>
        <v>315</v>
      </c>
      <c r="S41" s="142"/>
      <c r="T41" s="149"/>
      <c r="U41" s="159">
        <f>T40*R41</f>
        <v>189</v>
      </c>
      <c r="V41" s="142"/>
      <c r="W41" s="142"/>
      <c r="X41" s="144"/>
      <c r="Y41" s="142"/>
      <c r="Z41" s="144"/>
      <c r="AA41" s="144"/>
      <c r="AB41" s="142"/>
      <c r="AC41" s="144"/>
      <c r="AD41" s="144"/>
      <c r="AE41" s="142"/>
      <c r="AF41" s="183"/>
      <c r="AG41" s="183"/>
      <c r="AH41" s="142"/>
      <c r="AI41" s="183"/>
      <c r="AJ41" s="183"/>
      <c r="AK41" s="142"/>
      <c r="AL41" s="144"/>
      <c r="AM41" s="144"/>
      <c r="AN41" s="167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75"/>
      <c r="CA41" s="175"/>
      <c r="CB41" s="175"/>
      <c r="CC41" s="175"/>
      <c r="CD41" s="175"/>
      <c r="CE41" s="175"/>
      <c r="CF41" s="175"/>
      <c r="CG41" s="175"/>
      <c r="CH41" s="175"/>
      <c r="CI41" s="175"/>
      <c r="CJ41" s="175"/>
      <c r="CK41" s="175"/>
      <c r="CL41" s="175"/>
      <c r="CM41" s="175"/>
      <c r="CN41" s="175"/>
      <c r="CO41" s="175"/>
      <c r="CP41" s="175"/>
      <c r="CQ41" s="175"/>
      <c r="CR41" s="175"/>
      <c r="CS41" s="175"/>
      <c r="CT41" s="175"/>
      <c r="CU41" s="175"/>
      <c r="CV41" s="175"/>
      <c r="CW41" s="175"/>
      <c r="CX41" s="175"/>
      <c r="CY41" s="175"/>
      <c r="CZ41" s="175"/>
      <c r="DA41" s="175"/>
      <c r="DB41" s="175"/>
      <c r="DC41" s="175"/>
      <c r="DD41" s="175"/>
      <c r="DE41" s="175"/>
      <c r="DF41" s="175"/>
      <c r="DG41" s="175"/>
      <c r="DH41" s="175"/>
      <c r="DI41" s="175"/>
      <c r="DJ41" s="175"/>
      <c r="DK41" s="175"/>
      <c r="DL41" s="175"/>
      <c r="DM41" s="175"/>
      <c r="DN41" s="175"/>
      <c r="DO41" s="175"/>
      <c r="DP41" s="175"/>
      <c r="DQ41" s="175"/>
      <c r="DR41" s="175"/>
      <c r="DS41" s="175"/>
      <c r="DT41" s="175"/>
      <c r="DU41" s="175"/>
      <c r="DV41" s="175"/>
      <c r="DW41" s="175"/>
      <c r="DX41" s="175"/>
      <c r="DY41" s="175"/>
      <c r="DZ41" s="175"/>
      <c r="EA41" s="175"/>
      <c r="EB41" s="175"/>
      <c r="EC41" s="175"/>
      <c r="ED41" s="175"/>
      <c r="EE41" s="175"/>
      <c r="EF41" s="175"/>
      <c r="EG41" s="175"/>
      <c r="EH41" s="175"/>
      <c r="EI41" s="175"/>
      <c r="EJ41" s="175"/>
      <c r="EK41" s="175"/>
      <c r="EL41" s="175"/>
      <c r="EM41" s="175"/>
      <c r="EN41" s="175"/>
      <c r="EO41" s="175"/>
      <c r="EP41" s="175"/>
      <c r="EQ41" s="175"/>
      <c r="ER41" s="175"/>
      <c r="ES41" s="175"/>
      <c r="ET41" s="175"/>
      <c r="EU41" s="175"/>
      <c r="EV41" s="173"/>
    </row>
    <row r="42" spans="1:152" s="108" customFormat="1" x14ac:dyDescent="0.25">
      <c r="A42" s="146">
        <v>2</v>
      </c>
      <c r="B42" s="146" t="s">
        <v>242</v>
      </c>
      <c r="C42" s="142"/>
      <c r="D42" s="197">
        <f>D40*2</f>
        <v>168</v>
      </c>
      <c r="E42" s="208">
        <v>21</v>
      </c>
      <c r="F42" s="147">
        <f>D42/E42</f>
        <v>8</v>
      </c>
      <c r="G42" s="140"/>
      <c r="H42" s="147">
        <f t="shared" si="20"/>
        <v>8</v>
      </c>
      <c r="I42" s="148">
        <f t="shared" si="21"/>
        <v>168</v>
      </c>
      <c r="J42" s="135">
        <f>IF(D42&gt;I42, D42-I42, IF(I42-D42=0, 0, CONCATENATE("(",I42-D42,")")))</f>
        <v>0</v>
      </c>
      <c r="K42" s="140"/>
      <c r="L42" s="205">
        <f>IF(INT(F42)=F42,F42,IF(AND(F42&lt;1, F42&gt;0), 1,IF(((H42*E42)+J42)-D42=0,H42,H42+1)+1))</f>
        <v>8</v>
      </c>
      <c r="M42" s="140"/>
      <c r="N42" s="147"/>
      <c r="O42" s="158">
        <f>N40*L42</f>
        <v>64</v>
      </c>
      <c r="P42" s="142"/>
      <c r="Q42" s="149">
        <v>8</v>
      </c>
      <c r="R42" s="149">
        <f>Q42*L42</f>
        <v>64</v>
      </c>
      <c r="S42" s="142"/>
      <c r="T42" s="149"/>
      <c r="U42" s="159">
        <f>T40*R42</f>
        <v>38.4</v>
      </c>
      <c r="V42" s="142"/>
      <c r="W42" s="151"/>
      <c r="X42" s="150"/>
      <c r="Y42" s="151"/>
      <c r="Z42" s="150"/>
      <c r="AA42" s="150"/>
      <c r="AB42" s="151"/>
      <c r="AC42" s="150"/>
      <c r="AD42" s="150"/>
      <c r="AE42" s="151"/>
      <c r="AF42" s="150"/>
      <c r="AG42" s="150"/>
      <c r="AH42" s="151"/>
      <c r="AI42" s="150"/>
      <c r="AJ42" s="150"/>
      <c r="AK42" s="151"/>
      <c r="AL42" s="150"/>
      <c r="AM42" s="150"/>
      <c r="AN42" s="168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75"/>
      <c r="CA42" s="175"/>
      <c r="CB42" s="175"/>
      <c r="CC42" s="175"/>
      <c r="CD42" s="175"/>
      <c r="CE42" s="175"/>
      <c r="CF42" s="175"/>
      <c r="CG42" s="175"/>
      <c r="CH42" s="175"/>
      <c r="CI42" s="175"/>
      <c r="CJ42" s="175"/>
      <c r="CK42" s="175"/>
      <c r="CL42" s="175"/>
      <c r="CM42" s="175"/>
      <c r="CN42" s="175"/>
      <c r="CO42" s="175"/>
      <c r="CP42" s="175"/>
      <c r="CQ42" s="175"/>
      <c r="CR42" s="175"/>
      <c r="CS42" s="175"/>
      <c r="CT42" s="175"/>
      <c r="CU42" s="175"/>
      <c r="CV42" s="175"/>
      <c r="CW42" s="175"/>
      <c r="CX42" s="175"/>
      <c r="CY42" s="175"/>
      <c r="CZ42" s="175"/>
      <c r="DA42" s="175"/>
      <c r="DB42" s="175"/>
      <c r="DC42" s="175"/>
      <c r="DD42" s="175"/>
      <c r="DE42" s="175"/>
      <c r="DF42" s="175"/>
      <c r="DG42" s="175"/>
      <c r="DH42" s="175"/>
      <c r="DI42" s="175"/>
      <c r="DJ42" s="175"/>
      <c r="DK42" s="175"/>
      <c r="DL42" s="175"/>
      <c r="DM42" s="175"/>
      <c r="DN42" s="175"/>
      <c r="DO42" s="175"/>
      <c r="DP42" s="175"/>
      <c r="DQ42" s="175"/>
      <c r="DR42" s="175"/>
      <c r="DS42" s="175"/>
      <c r="DT42" s="175"/>
      <c r="DU42" s="175"/>
      <c r="DV42" s="175"/>
      <c r="DW42" s="175"/>
      <c r="DX42" s="175"/>
      <c r="DY42" s="175"/>
      <c r="DZ42" s="175"/>
      <c r="EA42" s="175"/>
      <c r="EB42" s="175"/>
      <c r="EC42" s="175"/>
      <c r="ED42" s="175"/>
      <c r="EE42" s="175"/>
      <c r="EF42" s="175"/>
      <c r="EG42" s="175"/>
      <c r="EH42" s="175"/>
      <c r="EI42" s="175"/>
      <c r="EJ42" s="175"/>
      <c r="EK42" s="175"/>
      <c r="EL42" s="175"/>
      <c r="EM42" s="175"/>
      <c r="EN42" s="175"/>
      <c r="EO42" s="175"/>
      <c r="EP42" s="175"/>
      <c r="EQ42" s="175"/>
      <c r="ER42" s="175"/>
      <c r="ES42" s="175"/>
      <c r="ET42" s="175"/>
      <c r="EU42" s="175"/>
      <c r="EV42" s="173"/>
    </row>
    <row r="43" spans="1:152" s="108" customFormat="1" x14ac:dyDescent="0.25">
      <c r="A43" s="146">
        <v>3</v>
      </c>
      <c r="B43" s="146" t="s">
        <v>67</v>
      </c>
      <c r="C43" s="142"/>
      <c r="D43" s="197">
        <f>D41*12</f>
        <v>12096</v>
      </c>
      <c r="E43" s="208">
        <f>13*12</f>
        <v>156</v>
      </c>
      <c r="F43" s="147">
        <f>D43/E43</f>
        <v>77.538461538461533</v>
      </c>
      <c r="G43" s="140"/>
      <c r="H43" s="147">
        <f t="shared" ref="H43" si="22">IF(INT(F43)&gt;=1, INT(F43), 1)</f>
        <v>77</v>
      </c>
      <c r="I43" s="148">
        <f t="shared" ref="I43" si="23">H43*E43</f>
        <v>12012</v>
      </c>
      <c r="J43" s="135">
        <f>IF(D43&gt;I43, D43-I43, IF(I43-D43=0, 0, CONCATENATE("(",I43-D43,")")))</f>
        <v>84</v>
      </c>
      <c r="K43" s="140"/>
      <c r="L43" s="205">
        <f>IF(INT(F43)=F43,F43,IF(AND(F43&lt;1, F43&gt;0), 1,IF(((H43*E43)+J43)-D43=0,H43,H43+1)+1))</f>
        <v>78</v>
      </c>
      <c r="M43" s="140"/>
      <c r="N43" s="147"/>
      <c r="O43" s="158">
        <f>N41*L43</f>
        <v>0</v>
      </c>
      <c r="P43" s="142"/>
      <c r="Q43" s="149">
        <v>8</v>
      </c>
      <c r="R43" s="149">
        <f>Q43*L43</f>
        <v>624</v>
      </c>
      <c r="S43" s="142"/>
      <c r="T43" s="149"/>
      <c r="U43" s="159">
        <f>T41*R43</f>
        <v>0</v>
      </c>
      <c r="V43" s="142"/>
      <c r="W43" s="151"/>
      <c r="X43" s="150"/>
      <c r="Y43" s="151"/>
      <c r="Z43" s="150"/>
      <c r="AA43" s="150"/>
      <c r="AB43" s="151"/>
      <c r="AC43" s="150"/>
      <c r="AD43" s="150"/>
      <c r="AE43" s="151"/>
      <c r="AF43" s="150"/>
      <c r="AG43" s="150"/>
      <c r="AH43" s="151"/>
      <c r="AI43" s="150"/>
      <c r="AJ43" s="150"/>
      <c r="AK43" s="151"/>
      <c r="AL43" s="150"/>
      <c r="AM43" s="150"/>
      <c r="AN43" s="168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75"/>
      <c r="CA43" s="175"/>
      <c r="CB43" s="175"/>
      <c r="CC43" s="175"/>
      <c r="CD43" s="175"/>
      <c r="CE43" s="175"/>
      <c r="CF43" s="175"/>
      <c r="CG43" s="175"/>
      <c r="CH43" s="175"/>
      <c r="CI43" s="175"/>
      <c r="CJ43" s="175"/>
      <c r="CK43" s="175"/>
      <c r="CL43" s="175"/>
      <c r="CM43" s="175"/>
      <c r="CN43" s="175"/>
      <c r="CO43" s="175"/>
      <c r="CP43" s="175"/>
      <c r="CQ43" s="175"/>
      <c r="CR43" s="175"/>
      <c r="CS43" s="175"/>
      <c r="CT43" s="175"/>
      <c r="CU43" s="175"/>
      <c r="CV43" s="175"/>
      <c r="CW43" s="175"/>
      <c r="CX43" s="175"/>
      <c r="CY43" s="175"/>
      <c r="CZ43" s="175"/>
      <c r="DA43" s="175"/>
      <c r="DB43" s="175"/>
      <c r="DC43" s="175"/>
      <c r="DD43" s="175"/>
      <c r="DE43" s="175"/>
      <c r="DF43" s="175"/>
      <c r="DG43" s="175"/>
      <c r="DH43" s="175"/>
      <c r="DI43" s="175"/>
      <c r="DJ43" s="175"/>
      <c r="DK43" s="175"/>
      <c r="DL43" s="175"/>
      <c r="DM43" s="175"/>
      <c r="DN43" s="175"/>
      <c r="DO43" s="175"/>
      <c r="DP43" s="175"/>
      <c r="DQ43" s="175"/>
      <c r="DR43" s="175"/>
      <c r="DS43" s="175"/>
      <c r="DT43" s="175"/>
      <c r="DU43" s="175"/>
      <c r="DV43" s="175"/>
      <c r="DW43" s="175"/>
      <c r="DX43" s="175"/>
      <c r="DY43" s="175"/>
      <c r="DZ43" s="175"/>
      <c r="EA43" s="175"/>
      <c r="EB43" s="175"/>
      <c r="EC43" s="175"/>
      <c r="ED43" s="175"/>
      <c r="EE43" s="175"/>
      <c r="EF43" s="175"/>
      <c r="EG43" s="175"/>
      <c r="EH43" s="175"/>
      <c r="EI43" s="175"/>
      <c r="EJ43" s="175"/>
      <c r="EK43" s="175"/>
      <c r="EL43" s="175"/>
      <c r="EM43" s="175"/>
      <c r="EN43" s="175"/>
      <c r="EO43" s="175"/>
      <c r="EP43" s="175"/>
      <c r="EQ43" s="175"/>
      <c r="ER43" s="175"/>
      <c r="ES43" s="175"/>
      <c r="ET43" s="175"/>
      <c r="EU43" s="175"/>
      <c r="EV43" s="173"/>
    </row>
    <row r="44" spans="1:152" x14ac:dyDescent="0.25">
      <c r="W44" s="131"/>
      <c r="Y44" s="131"/>
      <c r="AB44" s="131"/>
      <c r="AE44" s="131"/>
      <c r="AH44" s="131"/>
      <c r="AK44" s="131"/>
      <c r="AN44" s="169"/>
    </row>
    <row r="45" spans="1:152" x14ac:dyDescent="0.25">
      <c r="W45" s="131"/>
      <c r="Y45" s="131"/>
      <c r="AB45" s="131"/>
      <c r="AE45" s="131"/>
      <c r="AH45" s="131"/>
      <c r="AK45" s="131"/>
      <c r="AN45" s="169"/>
    </row>
    <row r="46" spans="1:152" x14ac:dyDescent="0.25">
      <c r="W46" s="131"/>
      <c r="Y46" s="131"/>
      <c r="AB46" s="131"/>
      <c r="AE46" s="131"/>
      <c r="AH46" s="131"/>
      <c r="AK46" s="131"/>
      <c r="AN46" s="169"/>
    </row>
    <row r="47" spans="1:152" x14ac:dyDescent="0.25">
      <c r="W47" s="131"/>
      <c r="Y47" s="131"/>
      <c r="AB47" s="131"/>
      <c r="AE47" s="131"/>
      <c r="AH47" s="131"/>
      <c r="AK47" s="131"/>
      <c r="AN47" s="169"/>
    </row>
    <row r="48" spans="1:152" x14ac:dyDescent="0.25">
      <c r="W48" s="131"/>
      <c r="Y48" s="131"/>
      <c r="AB48" s="131"/>
      <c r="AE48" s="131"/>
      <c r="AH48" s="131"/>
      <c r="AK48" s="131"/>
      <c r="AN48" s="169"/>
    </row>
    <row r="49" spans="23:40" x14ac:dyDescent="0.25">
      <c r="W49" s="131"/>
      <c r="Y49" s="131"/>
      <c r="AB49" s="131"/>
      <c r="AE49" s="131"/>
      <c r="AH49" s="131"/>
      <c r="AK49" s="131"/>
      <c r="AN49" s="169"/>
    </row>
    <row r="50" spans="23:40" x14ac:dyDescent="0.25">
      <c r="W50" s="131"/>
      <c r="Y50" s="131"/>
      <c r="AB50" s="131"/>
      <c r="AE50" s="131"/>
      <c r="AH50" s="131"/>
      <c r="AK50" s="131"/>
      <c r="AN50" s="169"/>
    </row>
    <row r="51" spans="23:40" x14ac:dyDescent="0.25">
      <c r="W51" s="131"/>
      <c r="Y51" s="131"/>
      <c r="AB51" s="131"/>
      <c r="AE51" s="131"/>
      <c r="AH51" s="131"/>
      <c r="AK51" s="131"/>
      <c r="AN51" s="169"/>
    </row>
    <row r="52" spans="23:40" x14ac:dyDescent="0.25">
      <c r="W52" s="131"/>
      <c r="Y52" s="131"/>
      <c r="AB52" s="131"/>
      <c r="AE52" s="131"/>
      <c r="AH52" s="131"/>
      <c r="AK52" s="131"/>
      <c r="AN52" s="169"/>
    </row>
    <row r="53" spans="23:40" x14ac:dyDescent="0.25">
      <c r="W53" s="131"/>
      <c r="Y53" s="131"/>
      <c r="AB53" s="131"/>
      <c r="AE53" s="131"/>
      <c r="AH53" s="131"/>
      <c r="AK53" s="131"/>
      <c r="AN53" s="169"/>
    </row>
    <row r="54" spans="23:40" x14ac:dyDescent="0.25">
      <c r="W54" s="131"/>
      <c r="Y54" s="131"/>
      <c r="AB54" s="131"/>
      <c r="AE54" s="131"/>
      <c r="AH54" s="131"/>
      <c r="AK54" s="131"/>
      <c r="AN54" s="169"/>
    </row>
    <row r="55" spans="23:40" x14ac:dyDescent="0.25">
      <c r="W55" s="131"/>
      <c r="Y55" s="131"/>
      <c r="AB55" s="131"/>
      <c r="AE55" s="131"/>
      <c r="AH55" s="131"/>
      <c r="AK55" s="131"/>
      <c r="AN55" s="169"/>
    </row>
    <row r="56" spans="23:40" x14ac:dyDescent="0.25">
      <c r="W56" s="131"/>
      <c r="Y56" s="131"/>
      <c r="AB56" s="131"/>
      <c r="AE56" s="131"/>
      <c r="AH56" s="131"/>
      <c r="AK56" s="131"/>
      <c r="AN56" s="169"/>
    </row>
    <row r="57" spans="23:40" x14ac:dyDescent="0.25">
      <c r="W57" s="131"/>
      <c r="Y57" s="131"/>
      <c r="AB57" s="131"/>
      <c r="AE57" s="131"/>
      <c r="AH57" s="131"/>
      <c r="AK57" s="131"/>
      <c r="AN57" s="169"/>
    </row>
    <row r="58" spans="23:40" x14ac:dyDescent="0.25">
      <c r="W58" s="131"/>
      <c r="Y58" s="131"/>
      <c r="AB58" s="131"/>
      <c r="AE58" s="131"/>
      <c r="AH58" s="131"/>
      <c r="AK58" s="131"/>
      <c r="AN58" s="169"/>
    </row>
    <row r="59" spans="23:40" x14ac:dyDescent="0.25">
      <c r="W59" s="131"/>
      <c r="Y59" s="131"/>
      <c r="AB59" s="131"/>
      <c r="AE59" s="131"/>
      <c r="AH59" s="131"/>
      <c r="AK59" s="131"/>
      <c r="AN59" s="169"/>
    </row>
    <row r="60" spans="23:40" x14ac:dyDescent="0.25">
      <c r="W60" s="131"/>
      <c r="Y60" s="131"/>
      <c r="AB60" s="131"/>
      <c r="AE60" s="131"/>
      <c r="AH60" s="131"/>
      <c r="AK60" s="131"/>
      <c r="AN60" s="169"/>
    </row>
    <row r="61" spans="23:40" x14ac:dyDescent="0.25">
      <c r="W61" s="131"/>
      <c r="Y61" s="131"/>
      <c r="AB61" s="131"/>
      <c r="AE61" s="131"/>
      <c r="AH61" s="131"/>
      <c r="AK61" s="131"/>
      <c r="AN61" s="169"/>
    </row>
    <row r="62" spans="23:40" x14ac:dyDescent="0.25">
      <c r="W62" s="131"/>
      <c r="Y62" s="131"/>
      <c r="AB62" s="131"/>
      <c r="AE62" s="131"/>
      <c r="AH62" s="131"/>
      <c r="AK62" s="131"/>
      <c r="AN62" s="169"/>
    </row>
    <row r="63" spans="23:40" x14ac:dyDescent="0.25">
      <c r="W63" s="131"/>
      <c r="Y63" s="131"/>
      <c r="AB63" s="131"/>
      <c r="AE63" s="131"/>
      <c r="AH63" s="131"/>
      <c r="AK63" s="131"/>
      <c r="AN63" s="169"/>
    </row>
    <row r="64" spans="23:40" x14ac:dyDescent="0.25">
      <c r="W64" s="131"/>
      <c r="Y64" s="131"/>
      <c r="AB64" s="131"/>
      <c r="AE64" s="131"/>
      <c r="AH64" s="131"/>
      <c r="AK64" s="131"/>
      <c r="AN64" s="169"/>
    </row>
    <row r="65" spans="23:40" x14ac:dyDescent="0.25">
      <c r="W65" s="131"/>
      <c r="Y65" s="131"/>
      <c r="AB65" s="131"/>
      <c r="AE65" s="131"/>
      <c r="AH65" s="131"/>
      <c r="AK65" s="131"/>
      <c r="AN65" s="169"/>
    </row>
    <row r="66" spans="23:40" x14ac:dyDescent="0.25">
      <c r="W66" s="131"/>
      <c r="Y66" s="131"/>
      <c r="AB66" s="131"/>
      <c r="AE66" s="131"/>
      <c r="AH66" s="131"/>
      <c r="AK66" s="131"/>
      <c r="AN66" s="169"/>
    </row>
    <row r="67" spans="23:40" x14ac:dyDescent="0.25">
      <c r="W67" s="131"/>
      <c r="Y67" s="131"/>
      <c r="AB67" s="131"/>
      <c r="AE67" s="131"/>
      <c r="AH67" s="131"/>
      <c r="AK67" s="131"/>
      <c r="AN67" s="169"/>
    </row>
    <row r="68" spans="23:40" x14ac:dyDescent="0.25">
      <c r="W68" s="131"/>
      <c r="Y68" s="131"/>
      <c r="AB68" s="131"/>
      <c r="AE68" s="131"/>
      <c r="AH68" s="131"/>
      <c r="AK68" s="131"/>
      <c r="AN68" s="169"/>
    </row>
    <row r="69" spans="23:40" x14ac:dyDescent="0.25">
      <c r="W69" s="131"/>
      <c r="Y69" s="131"/>
      <c r="AB69" s="131"/>
      <c r="AE69" s="131"/>
      <c r="AH69" s="131"/>
      <c r="AK69" s="131"/>
      <c r="AN69" s="169"/>
    </row>
    <row r="70" spans="23:40" x14ac:dyDescent="0.25">
      <c r="W70" s="131"/>
      <c r="Y70" s="131"/>
      <c r="AB70" s="131"/>
      <c r="AE70" s="131"/>
      <c r="AH70" s="131"/>
      <c r="AK70" s="131"/>
      <c r="AN70" s="169"/>
    </row>
    <row r="71" spans="23:40" x14ac:dyDescent="0.25">
      <c r="W71" s="131"/>
      <c r="Y71" s="131"/>
      <c r="AB71" s="131"/>
      <c r="AE71" s="131"/>
      <c r="AH71" s="131"/>
      <c r="AK71" s="131"/>
      <c r="AN71" s="169"/>
    </row>
    <row r="72" spans="23:40" x14ac:dyDescent="0.25">
      <c r="W72" s="131"/>
      <c r="Y72" s="131"/>
      <c r="AB72" s="131"/>
      <c r="AE72" s="131"/>
      <c r="AH72" s="131"/>
      <c r="AK72" s="131"/>
      <c r="AN72" s="169"/>
    </row>
    <row r="73" spans="23:40" x14ac:dyDescent="0.25">
      <c r="W73" s="131"/>
      <c r="Y73" s="131"/>
      <c r="AB73" s="131"/>
      <c r="AE73" s="131"/>
      <c r="AH73" s="131"/>
      <c r="AK73" s="131"/>
      <c r="AN73" s="169"/>
    </row>
    <row r="74" spans="23:40" x14ac:dyDescent="0.25">
      <c r="W74" s="131"/>
      <c r="Y74" s="131"/>
      <c r="AB74" s="131"/>
      <c r="AE74" s="131"/>
      <c r="AH74" s="131"/>
      <c r="AK74" s="131"/>
      <c r="AN74" s="169"/>
    </row>
    <row r="75" spans="23:40" x14ac:dyDescent="0.25">
      <c r="W75" s="131"/>
      <c r="Y75" s="131"/>
      <c r="AB75" s="131"/>
      <c r="AE75" s="131"/>
      <c r="AH75" s="131"/>
      <c r="AK75" s="131"/>
      <c r="AN75" s="169"/>
    </row>
    <row r="76" spans="23:40" x14ac:dyDescent="0.25">
      <c r="W76" s="131"/>
      <c r="Y76" s="131"/>
      <c r="AB76" s="131"/>
      <c r="AE76" s="131"/>
      <c r="AH76" s="131"/>
      <c r="AK76" s="131"/>
      <c r="AN76" s="169"/>
    </row>
    <row r="77" spans="23:40" x14ac:dyDescent="0.25">
      <c r="W77" s="131"/>
      <c r="Y77" s="131"/>
      <c r="AB77" s="131"/>
      <c r="AE77" s="131"/>
      <c r="AH77" s="131"/>
      <c r="AK77" s="131"/>
      <c r="AN77" s="169"/>
    </row>
    <row r="78" spans="23:40" x14ac:dyDescent="0.25">
      <c r="W78" s="131"/>
      <c r="Y78" s="131"/>
      <c r="AB78" s="131"/>
      <c r="AE78" s="131"/>
      <c r="AH78" s="131"/>
      <c r="AK78" s="131"/>
      <c r="AN78" s="169"/>
    </row>
    <row r="79" spans="23:40" x14ac:dyDescent="0.25">
      <c r="W79" s="131"/>
      <c r="Y79" s="131"/>
      <c r="AB79" s="131"/>
      <c r="AE79" s="131"/>
      <c r="AH79" s="131"/>
      <c r="AK79" s="131"/>
      <c r="AN79" s="169"/>
    </row>
    <row r="80" spans="23:40" x14ac:dyDescent="0.25">
      <c r="W80" s="131"/>
      <c r="Y80" s="131"/>
      <c r="AB80" s="131"/>
      <c r="AE80" s="131"/>
      <c r="AH80" s="131"/>
      <c r="AK80" s="131"/>
      <c r="AN80" s="169"/>
    </row>
    <row r="81" spans="23:40" x14ac:dyDescent="0.25">
      <c r="W81" s="131"/>
      <c r="Y81" s="131"/>
      <c r="AB81" s="131"/>
      <c r="AE81" s="131"/>
      <c r="AH81" s="131"/>
      <c r="AK81" s="131"/>
      <c r="AN81" s="169"/>
    </row>
    <row r="82" spans="23:40" x14ac:dyDescent="0.25">
      <c r="W82" s="131"/>
      <c r="Y82" s="131"/>
      <c r="AB82" s="131"/>
      <c r="AE82" s="131"/>
      <c r="AH82" s="131"/>
      <c r="AK82" s="131"/>
      <c r="AN82" s="169"/>
    </row>
    <row r="83" spans="23:40" x14ac:dyDescent="0.25">
      <c r="W83" s="131"/>
      <c r="Y83" s="131"/>
      <c r="AB83" s="131"/>
      <c r="AE83" s="131"/>
      <c r="AH83" s="131"/>
      <c r="AK83" s="131"/>
      <c r="AN83" s="169"/>
    </row>
    <row r="84" spans="23:40" x14ac:dyDescent="0.25">
      <c r="W84" s="131"/>
      <c r="Y84" s="131"/>
      <c r="AB84" s="131"/>
      <c r="AE84" s="131"/>
      <c r="AH84" s="131"/>
      <c r="AK84" s="131"/>
      <c r="AN84" s="169"/>
    </row>
    <row r="85" spans="23:40" x14ac:dyDescent="0.25">
      <c r="W85" s="131"/>
      <c r="Y85" s="131"/>
      <c r="AB85" s="131"/>
      <c r="AE85" s="131"/>
      <c r="AH85" s="131"/>
      <c r="AK85" s="131"/>
      <c r="AN85" s="169"/>
    </row>
    <row r="86" spans="23:40" x14ac:dyDescent="0.25">
      <c r="W86" s="131"/>
      <c r="Y86" s="131"/>
      <c r="AB86" s="131"/>
      <c r="AE86" s="131"/>
      <c r="AH86" s="131"/>
      <c r="AK86" s="131"/>
      <c r="AN86" s="169"/>
    </row>
    <row r="87" spans="23:40" x14ac:dyDescent="0.25">
      <c r="W87" s="131"/>
      <c r="Y87" s="131"/>
      <c r="AB87" s="131"/>
      <c r="AE87" s="131"/>
      <c r="AH87" s="131"/>
      <c r="AK87" s="131"/>
      <c r="AN87" s="169"/>
    </row>
    <row r="88" spans="23:40" x14ac:dyDescent="0.25">
      <c r="W88" s="131"/>
      <c r="Y88" s="131"/>
      <c r="AB88" s="131"/>
      <c r="AE88" s="131"/>
      <c r="AH88" s="131"/>
      <c r="AK88" s="131"/>
      <c r="AN88" s="169"/>
    </row>
    <row r="89" spans="23:40" x14ac:dyDescent="0.25">
      <c r="W89" s="131"/>
      <c r="Y89" s="131"/>
      <c r="AB89" s="131"/>
      <c r="AE89" s="131"/>
      <c r="AH89" s="131"/>
      <c r="AK89" s="131"/>
      <c r="AN89" s="169"/>
    </row>
    <row r="90" spans="23:40" x14ac:dyDescent="0.25">
      <c r="W90" s="131"/>
      <c r="Y90" s="131"/>
      <c r="AB90" s="131"/>
      <c r="AE90" s="131"/>
      <c r="AH90" s="131"/>
      <c r="AK90" s="131"/>
      <c r="AN90" s="169"/>
    </row>
    <row r="91" spans="23:40" x14ac:dyDescent="0.25">
      <c r="W91" s="131"/>
      <c r="Y91" s="131"/>
      <c r="AB91" s="131"/>
      <c r="AE91" s="131"/>
      <c r="AH91" s="131"/>
      <c r="AK91" s="131"/>
      <c r="AN91" s="169"/>
    </row>
    <row r="92" spans="23:40" x14ac:dyDescent="0.25">
      <c r="W92" s="131"/>
      <c r="Y92" s="131"/>
      <c r="AB92" s="131"/>
      <c r="AE92" s="131"/>
      <c r="AH92" s="131"/>
      <c r="AK92" s="131"/>
      <c r="AN92" s="169"/>
    </row>
    <row r="93" spans="23:40" x14ac:dyDescent="0.25">
      <c r="W93" s="131"/>
      <c r="Y93" s="131"/>
      <c r="AB93" s="131"/>
      <c r="AE93" s="131"/>
      <c r="AH93" s="131"/>
      <c r="AK93" s="131"/>
      <c r="AN93" s="169"/>
    </row>
    <row r="94" spans="23:40" x14ac:dyDescent="0.25">
      <c r="W94" s="131"/>
      <c r="Y94" s="131"/>
      <c r="AB94" s="131"/>
      <c r="AE94" s="131"/>
      <c r="AH94" s="131"/>
      <c r="AK94" s="131"/>
      <c r="AN94" s="169"/>
    </row>
    <row r="95" spans="23:40" x14ac:dyDescent="0.25">
      <c r="W95" s="131"/>
      <c r="Y95" s="131"/>
      <c r="AB95" s="131"/>
      <c r="AE95" s="131"/>
      <c r="AH95" s="131"/>
      <c r="AK95" s="131"/>
      <c r="AN95" s="169"/>
    </row>
    <row r="96" spans="23:40" x14ac:dyDescent="0.25">
      <c r="W96" s="131"/>
      <c r="Y96" s="131"/>
      <c r="AB96" s="131"/>
      <c r="AE96" s="131"/>
      <c r="AH96" s="131"/>
      <c r="AK96" s="131"/>
      <c r="AN96" s="169"/>
    </row>
    <row r="97" spans="23:40" x14ac:dyDescent="0.25">
      <c r="W97" s="131"/>
      <c r="Y97" s="131"/>
      <c r="AB97" s="131"/>
      <c r="AE97" s="131"/>
      <c r="AH97" s="131"/>
      <c r="AK97" s="131"/>
      <c r="AN97" s="169"/>
    </row>
    <row r="98" spans="23:40" x14ac:dyDescent="0.25">
      <c r="W98" s="131"/>
      <c r="Y98" s="131"/>
      <c r="AB98" s="131"/>
      <c r="AE98" s="131"/>
      <c r="AH98" s="131"/>
      <c r="AK98" s="131"/>
      <c r="AN98" s="169"/>
    </row>
    <row r="99" spans="23:40" x14ac:dyDescent="0.25">
      <c r="W99" s="131"/>
      <c r="Y99" s="131"/>
      <c r="AB99" s="131"/>
      <c r="AE99" s="131"/>
      <c r="AH99" s="131"/>
      <c r="AK99" s="131"/>
      <c r="AN99" s="169"/>
    </row>
    <row r="100" spans="23:40" x14ac:dyDescent="0.25">
      <c r="W100" s="131"/>
      <c r="Y100" s="131"/>
      <c r="AB100" s="131"/>
      <c r="AE100" s="131"/>
      <c r="AH100" s="131"/>
      <c r="AK100" s="131"/>
      <c r="AN100" s="169"/>
    </row>
    <row r="101" spans="23:40" x14ac:dyDescent="0.25">
      <c r="W101" s="131"/>
      <c r="Y101" s="131"/>
      <c r="AB101" s="131"/>
      <c r="AE101" s="131"/>
      <c r="AH101" s="131"/>
      <c r="AK101" s="131"/>
      <c r="AN101" s="169"/>
    </row>
    <row r="102" spans="23:40" x14ac:dyDescent="0.25">
      <c r="W102" s="131"/>
      <c r="Y102" s="131"/>
      <c r="AB102" s="131"/>
      <c r="AE102" s="131"/>
      <c r="AH102" s="131"/>
      <c r="AK102" s="131"/>
      <c r="AN102" s="169"/>
    </row>
    <row r="103" spans="23:40" x14ac:dyDescent="0.25">
      <c r="W103" s="131"/>
      <c r="Y103" s="131"/>
      <c r="AB103" s="131"/>
      <c r="AE103" s="131"/>
      <c r="AH103" s="131"/>
      <c r="AK103" s="131"/>
      <c r="AN103" s="169"/>
    </row>
    <row r="104" spans="23:40" x14ac:dyDescent="0.25">
      <c r="W104" s="131"/>
      <c r="Y104" s="131"/>
      <c r="AB104" s="131"/>
      <c r="AE104" s="131"/>
      <c r="AH104" s="131"/>
      <c r="AK104" s="131"/>
      <c r="AN104" s="169"/>
    </row>
    <row r="105" spans="23:40" x14ac:dyDescent="0.25">
      <c r="W105" s="131"/>
      <c r="Y105" s="131"/>
      <c r="AB105" s="131"/>
      <c r="AE105" s="131"/>
      <c r="AH105" s="131"/>
      <c r="AK105" s="131"/>
      <c r="AN105" s="169"/>
    </row>
    <row r="106" spans="23:40" x14ac:dyDescent="0.25">
      <c r="W106" s="131"/>
      <c r="Y106" s="131"/>
      <c r="AB106" s="131"/>
      <c r="AE106" s="131"/>
      <c r="AH106" s="131"/>
      <c r="AK106" s="131"/>
      <c r="AN106" s="169"/>
    </row>
    <row r="107" spans="23:40" x14ac:dyDescent="0.25">
      <c r="W107" s="131"/>
      <c r="Y107" s="131"/>
      <c r="AB107" s="131"/>
      <c r="AE107" s="131"/>
      <c r="AH107" s="131"/>
      <c r="AK107" s="131"/>
      <c r="AN107" s="169"/>
    </row>
    <row r="108" spans="23:40" x14ac:dyDescent="0.25">
      <c r="W108" s="131"/>
      <c r="Y108" s="131"/>
      <c r="AB108" s="131"/>
      <c r="AE108" s="131"/>
      <c r="AH108" s="131"/>
      <c r="AK108" s="131"/>
      <c r="AN108" s="169"/>
    </row>
    <row r="109" spans="23:40" x14ac:dyDescent="0.25">
      <c r="W109" s="131"/>
      <c r="Y109" s="131"/>
      <c r="AB109" s="131"/>
      <c r="AE109" s="131"/>
      <c r="AH109" s="131"/>
      <c r="AK109" s="131"/>
      <c r="AN109" s="169"/>
    </row>
    <row r="110" spans="23:40" x14ac:dyDescent="0.25">
      <c r="W110" s="131"/>
      <c r="Y110" s="131"/>
      <c r="AB110" s="131"/>
      <c r="AE110" s="131"/>
      <c r="AH110" s="131"/>
      <c r="AK110" s="131"/>
      <c r="AN110" s="169"/>
    </row>
    <row r="111" spans="23:40" x14ac:dyDescent="0.25">
      <c r="W111" s="131"/>
      <c r="Y111" s="131"/>
      <c r="AB111" s="131"/>
      <c r="AE111" s="131"/>
      <c r="AH111" s="131"/>
      <c r="AK111" s="131"/>
      <c r="AN111" s="169"/>
    </row>
    <row r="112" spans="23:40" x14ac:dyDescent="0.25">
      <c r="W112" s="131"/>
      <c r="Y112" s="131"/>
      <c r="AB112" s="131"/>
      <c r="AE112" s="131"/>
      <c r="AH112" s="131"/>
      <c r="AK112" s="131"/>
      <c r="AN112" s="169"/>
    </row>
    <row r="113" spans="23:40" x14ac:dyDescent="0.25">
      <c r="W113" s="131"/>
      <c r="Y113" s="131"/>
      <c r="AB113" s="131"/>
      <c r="AE113" s="131"/>
      <c r="AH113" s="131"/>
      <c r="AK113" s="131"/>
      <c r="AN113" s="169"/>
    </row>
    <row r="114" spans="23:40" x14ac:dyDescent="0.25">
      <c r="W114" s="131"/>
      <c r="Y114" s="131"/>
      <c r="AB114" s="131"/>
      <c r="AE114" s="131"/>
      <c r="AH114" s="131"/>
      <c r="AK114" s="131"/>
      <c r="AN114" s="169"/>
    </row>
    <row r="115" spans="23:40" x14ac:dyDescent="0.25">
      <c r="W115" s="131"/>
      <c r="Y115" s="131"/>
      <c r="AB115" s="131"/>
      <c r="AE115" s="131"/>
      <c r="AH115" s="131"/>
      <c r="AK115" s="131"/>
      <c r="AN115" s="169"/>
    </row>
    <row r="116" spans="23:40" x14ac:dyDescent="0.25">
      <c r="W116" s="131"/>
      <c r="Y116" s="131"/>
      <c r="AB116" s="131"/>
      <c r="AE116" s="131"/>
      <c r="AH116" s="131"/>
      <c r="AK116" s="131"/>
      <c r="AN116" s="169"/>
    </row>
    <row r="117" spans="23:40" x14ac:dyDescent="0.25">
      <c r="W117" s="131"/>
      <c r="Y117" s="131"/>
      <c r="AB117" s="131"/>
      <c r="AE117" s="131"/>
      <c r="AH117" s="131"/>
      <c r="AK117" s="131"/>
      <c r="AN117" s="169"/>
    </row>
    <row r="118" spans="23:40" x14ac:dyDescent="0.25">
      <c r="W118" s="131"/>
      <c r="Y118" s="131"/>
      <c r="AB118" s="131"/>
      <c r="AE118" s="131"/>
      <c r="AH118" s="131"/>
      <c r="AK118" s="131"/>
      <c r="AN118" s="169"/>
    </row>
    <row r="119" spans="23:40" x14ac:dyDescent="0.25">
      <c r="W119" s="131"/>
      <c r="Y119" s="131"/>
      <c r="AB119" s="131"/>
      <c r="AE119" s="131"/>
      <c r="AH119" s="131"/>
      <c r="AK119" s="131"/>
      <c r="AN119" s="169"/>
    </row>
    <row r="120" spans="23:40" x14ac:dyDescent="0.25">
      <c r="W120" s="131"/>
      <c r="Y120" s="131"/>
      <c r="AB120" s="131"/>
      <c r="AE120" s="131"/>
      <c r="AH120" s="131"/>
      <c r="AK120" s="131"/>
      <c r="AN120" s="169"/>
    </row>
    <row r="121" spans="23:40" x14ac:dyDescent="0.25">
      <c r="W121" s="131"/>
      <c r="Y121" s="131"/>
      <c r="AB121" s="131"/>
      <c r="AE121" s="131"/>
      <c r="AH121" s="131"/>
      <c r="AK121" s="131"/>
      <c r="AN121" s="169"/>
    </row>
    <row r="122" spans="23:40" x14ac:dyDescent="0.25">
      <c r="W122" s="131"/>
      <c r="Y122" s="131"/>
      <c r="AB122" s="131"/>
      <c r="AE122" s="131"/>
      <c r="AH122" s="131"/>
      <c r="AK122" s="131"/>
      <c r="AN122" s="169"/>
    </row>
    <row r="123" spans="23:40" x14ac:dyDescent="0.25">
      <c r="W123" s="131"/>
      <c r="Y123" s="131"/>
      <c r="AB123" s="131"/>
      <c r="AE123" s="131"/>
      <c r="AH123" s="131"/>
      <c r="AK123" s="131"/>
      <c r="AN123" s="169"/>
    </row>
    <row r="124" spans="23:40" x14ac:dyDescent="0.25">
      <c r="W124" s="131"/>
      <c r="Y124" s="131"/>
      <c r="AB124" s="131"/>
      <c r="AE124" s="131"/>
      <c r="AH124" s="131"/>
      <c r="AK124" s="131"/>
      <c r="AN124" s="169"/>
    </row>
    <row r="125" spans="23:40" x14ac:dyDescent="0.25">
      <c r="W125" s="131"/>
      <c r="Y125" s="131"/>
      <c r="AB125" s="131"/>
      <c r="AE125" s="131"/>
      <c r="AH125" s="131"/>
      <c r="AK125" s="131"/>
      <c r="AN125" s="169"/>
    </row>
    <row r="126" spans="23:40" x14ac:dyDescent="0.25">
      <c r="W126" s="131"/>
      <c r="Y126" s="131"/>
      <c r="AB126" s="131"/>
      <c r="AE126" s="131"/>
      <c r="AH126" s="131"/>
      <c r="AK126" s="131"/>
      <c r="AN126" s="169"/>
    </row>
    <row r="127" spans="23:40" x14ac:dyDescent="0.25">
      <c r="W127" s="131"/>
      <c r="Y127" s="131"/>
      <c r="AB127" s="131"/>
      <c r="AE127" s="131"/>
      <c r="AH127" s="131"/>
      <c r="AK127" s="131"/>
      <c r="AN127" s="169"/>
    </row>
    <row r="128" spans="23:40" x14ac:dyDescent="0.25">
      <c r="W128" s="131"/>
      <c r="Y128" s="131"/>
      <c r="AB128" s="131"/>
      <c r="AE128" s="131"/>
      <c r="AH128" s="131"/>
      <c r="AK128" s="131"/>
      <c r="AN128" s="169"/>
    </row>
    <row r="129" spans="23:40" x14ac:dyDescent="0.25">
      <c r="W129" s="131"/>
      <c r="Y129" s="131"/>
      <c r="AB129" s="131"/>
      <c r="AE129" s="131"/>
      <c r="AH129" s="131"/>
      <c r="AK129" s="131"/>
      <c r="AN129" s="169"/>
    </row>
    <row r="130" spans="23:40" x14ac:dyDescent="0.25">
      <c r="W130" s="131"/>
      <c r="Y130" s="131"/>
      <c r="AB130" s="131"/>
      <c r="AE130" s="131"/>
      <c r="AH130" s="131"/>
      <c r="AK130" s="131"/>
      <c r="AN130" s="169"/>
    </row>
    <row r="131" spans="23:40" x14ac:dyDescent="0.25">
      <c r="W131" s="131"/>
      <c r="Y131" s="131"/>
      <c r="AB131" s="131"/>
      <c r="AE131" s="131"/>
      <c r="AH131" s="131"/>
      <c r="AK131" s="131"/>
      <c r="AN131" s="169"/>
    </row>
    <row r="132" spans="23:40" x14ac:dyDescent="0.25">
      <c r="W132" s="131"/>
      <c r="Y132" s="131"/>
      <c r="AB132" s="131"/>
      <c r="AE132" s="131"/>
      <c r="AH132" s="131"/>
      <c r="AK132" s="131"/>
      <c r="AN132" s="169"/>
    </row>
    <row r="133" spans="23:40" x14ac:dyDescent="0.25">
      <c r="W133" s="131"/>
      <c r="Y133" s="131"/>
      <c r="AB133" s="131"/>
      <c r="AE133" s="131"/>
      <c r="AH133" s="131"/>
      <c r="AK133" s="131"/>
      <c r="AN133" s="169"/>
    </row>
    <row r="134" spans="23:40" x14ac:dyDescent="0.25">
      <c r="W134" s="131"/>
      <c r="Y134" s="131"/>
      <c r="AB134" s="131"/>
      <c r="AE134" s="131"/>
      <c r="AH134" s="131"/>
      <c r="AK134" s="131"/>
      <c r="AN134" s="169"/>
    </row>
    <row r="135" spans="23:40" x14ac:dyDescent="0.25">
      <c r="W135" s="131"/>
      <c r="Y135" s="131"/>
      <c r="AB135" s="131"/>
      <c r="AE135" s="131"/>
      <c r="AH135" s="131"/>
      <c r="AK135" s="131"/>
      <c r="AN135" s="169"/>
    </row>
    <row r="136" spans="23:40" x14ac:dyDescent="0.25">
      <c r="W136" s="131"/>
      <c r="Y136" s="131"/>
      <c r="AB136" s="131"/>
      <c r="AE136" s="131"/>
      <c r="AH136" s="131"/>
      <c r="AK136" s="131"/>
      <c r="AN136" s="169"/>
    </row>
    <row r="137" spans="23:40" x14ac:dyDescent="0.25">
      <c r="W137" s="131"/>
      <c r="Y137" s="131"/>
      <c r="AB137" s="131"/>
      <c r="AE137" s="131"/>
      <c r="AH137" s="131"/>
      <c r="AK137" s="131"/>
      <c r="AN137" s="169"/>
    </row>
    <row r="138" spans="23:40" x14ac:dyDescent="0.25">
      <c r="W138" s="131"/>
      <c r="Y138" s="131"/>
      <c r="AB138" s="131"/>
      <c r="AE138" s="131"/>
      <c r="AH138" s="131"/>
      <c r="AK138" s="131"/>
      <c r="AN138" s="169"/>
    </row>
    <row r="139" spans="23:40" x14ac:dyDescent="0.25">
      <c r="W139" s="131"/>
      <c r="Y139" s="131"/>
      <c r="AB139" s="131"/>
      <c r="AE139" s="131"/>
      <c r="AH139" s="131"/>
      <c r="AK139" s="131"/>
      <c r="AN139" s="169"/>
    </row>
    <row r="140" spans="23:40" x14ac:dyDescent="0.25">
      <c r="W140" s="131"/>
      <c r="Y140" s="131"/>
      <c r="AB140" s="131"/>
      <c r="AE140" s="131"/>
      <c r="AH140" s="131"/>
      <c r="AK140" s="131"/>
      <c r="AN140" s="169"/>
    </row>
    <row r="141" spans="23:40" x14ac:dyDescent="0.25">
      <c r="W141" s="131"/>
      <c r="Y141" s="131"/>
      <c r="AB141" s="131"/>
      <c r="AE141" s="131"/>
      <c r="AH141" s="131"/>
      <c r="AK141" s="131"/>
      <c r="AN141" s="169"/>
    </row>
    <row r="142" spans="23:40" x14ac:dyDescent="0.25">
      <c r="W142" s="131"/>
      <c r="Y142" s="131"/>
      <c r="AB142" s="131"/>
      <c r="AE142" s="131"/>
      <c r="AH142" s="131"/>
      <c r="AK142" s="131"/>
      <c r="AN142" s="169"/>
    </row>
    <row r="143" spans="23:40" x14ac:dyDescent="0.25">
      <c r="W143" s="131"/>
      <c r="Y143" s="131"/>
      <c r="AB143" s="131"/>
      <c r="AE143" s="131"/>
      <c r="AH143" s="131"/>
      <c r="AK143" s="131"/>
      <c r="AN143" s="169"/>
    </row>
    <row r="144" spans="23:40" x14ac:dyDescent="0.25">
      <c r="W144" s="131"/>
      <c r="Y144" s="131"/>
      <c r="AB144" s="131"/>
      <c r="AE144" s="131"/>
      <c r="AH144" s="131"/>
      <c r="AK144" s="131"/>
      <c r="AN144" s="169"/>
    </row>
    <row r="145" spans="23:40" x14ac:dyDescent="0.25">
      <c r="W145" s="131"/>
      <c r="Y145" s="131"/>
      <c r="AB145" s="131"/>
      <c r="AE145" s="131"/>
      <c r="AH145" s="131"/>
      <c r="AK145" s="131"/>
      <c r="AN145" s="169"/>
    </row>
    <row r="146" spans="23:40" x14ac:dyDescent="0.25">
      <c r="W146" s="131"/>
      <c r="Y146" s="131"/>
      <c r="AB146" s="131"/>
      <c r="AE146" s="131"/>
      <c r="AH146" s="131"/>
      <c r="AK146" s="131"/>
      <c r="AN146" s="169"/>
    </row>
    <row r="147" spans="23:40" x14ac:dyDescent="0.25">
      <c r="W147" s="131"/>
      <c r="Y147" s="131"/>
      <c r="AB147" s="131"/>
      <c r="AE147" s="131"/>
      <c r="AH147" s="131"/>
      <c r="AK147" s="131"/>
      <c r="AN147" s="169"/>
    </row>
    <row r="148" spans="23:40" x14ac:dyDescent="0.25">
      <c r="W148" s="131"/>
      <c r="Y148" s="131"/>
      <c r="AB148" s="131"/>
      <c r="AE148" s="131"/>
      <c r="AH148" s="131"/>
      <c r="AK148" s="131"/>
      <c r="AN148" s="169"/>
    </row>
    <row r="149" spans="23:40" x14ac:dyDescent="0.25">
      <c r="W149" s="131"/>
      <c r="Y149" s="131"/>
      <c r="AB149" s="131"/>
      <c r="AE149" s="131"/>
      <c r="AH149" s="131"/>
      <c r="AK149" s="131"/>
      <c r="AN149" s="169"/>
    </row>
    <row r="150" spans="23:40" x14ac:dyDescent="0.25">
      <c r="W150" s="131"/>
      <c r="Y150" s="131"/>
      <c r="AB150" s="131"/>
      <c r="AE150" s="131"/>
      <c r="AH150" s="131"/>
      <c r="AK150" s="131"/>
      <c r="AN150" s="169"/>
    </row>
    <row r="151" spans="23:40" x14ac:dyDescent="0.25">
      <c r="W151" s="131"/>
      <c r="Y151" s="131"/>
      <c r="AB151" s="131"/>
      <c r="AE151" s="131"/>
      <c r="AH151" s="131"/>
      <c r="AK151" s="131"/>
      <c r="AN151" s="169"/>
    </row>
    <row r="152" spans="23:40" x14ac:dyDescent="0.25">
      <c r="W152" s="131"/>
      <c r="Y152" s="131"/>
      <c r="AB152" s="131"/>
      <c r="AE152" s="131"/>
      <c r="AH152" s="131"/>
      <c r="AK152" s="131"/>
      <c r="AN152" s="169"/>
    </row>
    <row r="153" spans="23:40" x14ac:dyDescent="0.25">
      <c r="W153" s="131"/>
      <c r="Y153" s="131"/>
      <c r="AB153" s="131"/>
      <c r="AE153" s="131"/>
      <c r="AH153" s="131"/>
      <c r="AK153" s="131"/>
      <c r="AN153" s="169"/>
    </row>
    <row r="154" spans="23:40" x14ac:dyDescent="0.25">
      <c r="W154" s="131"/>
      <c r="Y154" s="131"/>
      <c r="AB154" s="131"/>
      <c r="AE154" s="131"/>
      <c r="AH154" s="131"/>
      <c r="AK154" s="131"/>
      <c r="AN154" s="169"/>
    </row>
    <row r="155" spans="23:40" x14ac:dyDescent="0.25">
      <c r="W155" s="131"/>
      <c r="Y155" s="131"/>
      <c r="AB155" s="131"/>
      <c r="AE155" s="131"/>
      <c r="AH155" s="131"/>
      <c r="AK155" s="131"/>
      <c r="AN155" s="169"/>
    </row>
    <row r="156" spans="23:40" x14ac:dyDescent="0.25">
      <c r="W156" s="131"/>
      <c r="Y156" s="131"/>
      <c r="AB156" s="131"/>
      <c r="AE156" s="131"/>
      <c r="AH156" s="131"/>
      <c r="AK156" s="131"/>
      <c r="AN156" s="169"/>
    </row>
    <row r="157" spans="23:40" x14ac:dyDescent="0.25">
      <c r="W157" s="131"/>
      <c r="Y157" s="131"/>
      <c r="AB157" s="131"/>
      <c r="AE157" s="131"/>
      <c r="AH157" s="131"/>
      <c r="AK157" s="131"/>
      <c r="AN157" s="169"/>
    </row>
    <row r="158" spans="23:40" x14ac:dyDescent="0.25">
      <c r="W158" s="131"/>
      <c r="Y158" s="131"/>
      <c r="AB158" s="131"/>
      <c r="AE158" s="131"/>
      <c r="AH158" s="131"/>
      <c r="AK158" s="131"/>
      <c r="AN158" s="169"/>
    </row>
    <row r="159" spans="23:40" x14ac:dyDescent="0.25">
      <c r="W159" s="131"/>
      <c r="Y159" s="131"/>
      <c r="AB159" s="131"/>
      <c r="AE159" s="131"/>
      <c r="AH159" s="131"/>
      <c r="AK159" s="131"/>
      <c r="AN159" s="169"/>
    </row>
    <row r="160" spans="23:40" x14ac:dyDescent="0.25">
      <c r="W160" s="131"/>
      <c r="Y160" s="131"/>
      <c r="AB160" s="131"/>
      <c r="AE160" s="131"/>
      <c r="AH160" s="131"/>
      <c r="AK160" s="131"/>
      <c r="AN160" s="169"/>
    </row>
    <row r="161" spans="23:40" x14ac:dyDescent="0.25">
      <c r="W161" s="131"/>
      <c r="Y161" s="131"/>
      <c r="AB161" s="131"/>
      <c r="AE161" s="131"/>
      <c r="AH161" s="131"/>
      <c r="AK161" s="131"/>
      <c r="AN161" s="169"/>
    </row>
    <row r="162" spans="23:40" x14ac:dyDescent="0.25">
      <c r="W162" s="131"/>
      <c r="Y162" s="131"/>
      <c r="AB162" s="131"/>
      <c r="AE162" s="131"/>
      <c r="AH162" s="131"/>
      <c r="AK162" s="131"/>
      <c r="AN162" s="169"/>
    </row>
    <row r="163" spans="23:40" x14ac:dyDescent="0.25">
      <c r="W163" s="131"/>
      <c r="Y163" s="131"/>
      <c r="AB163" s="131"/>
      <c r="AE163" s="131"/>
      <c r="AH163" s="131"/>
      <c r="AK163" s="131"/>
      <c r="AN163" s="169"/>
    </row>
    <row r="164" spans="23:40" x14ac:dyDescent="0.25">
      <c r="W164" s="131"/>
      <c r="Y164" s="131"/>
      <c r="AB164" s="131"/>
      <c r="AE164" s="131"/>
      <c r="AH164" s="131"/>
      <c r="AK164" s="131"/>
      <c r="AN164" s="169"/>
    </row>
    <row r="165" spans="23:40" x14ac:dyDescent="0.25">
      <c r="W165" s="131"/>
      <c r="Y165" s="131"/>
      <c r="AB165" s="131"/>
      <c r="AE165" s="131"/>
      <c r="AH165" s="131"/>
      <c r="AK165" s="131"/>
      <c r="AN165" s="169"/>
    </row>
    <row r="166" spans="23:40" x14ac:dyDescent="0.25">
      <c r="W166" s="131"/>
      <c r="Y166" s="131"/>
      <c r="AB166" s="131"/>
      <c r="AE166" s="131"/>
      <c r="AH166" s="131"/>
      <c r="AK166" s="131"/>
      <c r="AN166" s="169"/>
    </row>
    <row r="167" spans="23:40" x14ac:dyDescent="0.25">
      <c r="W167" s="131"/>
      <c r="Y167" s="131"/>
      <c r="AB167" s="131"/>
      <c r="AE167" s="131"/>
      <c r="AH167" s="131"/>
      <c r="AK167" s="131"/>
      <c r="AN167" s="169"/>
    </row>
    <row r="168" spans="23:40" x14ac:dyDescent="0.25">
      <c r="W168" s="131"/>
      <c r="Y168" s="131"/>
      <c r="AB168" s="131"/>
      <c r="AE168" s="131"/>
      <c r="AH168" s="131"/>
      <c r="AK168" s="131"/>
      <c r="AN168" s="169"/>
    </row>
    <row r="169" spans="23:40" x14ac:dyDescent="0.25">
      <c r="W169" s="131"/>
      <c r="Y169" s="131"/>
      <c r="AB169" s="131"/>
      <c r="AE169" s="131"/>
      <c r="AH169" s="131"/>
      <c r="AK169" s="131"/>
      <c r="AN169" s="169"/>
    </row>
    <row r="170" spans="23:40" x14ac:dyDescent="0.25">
      <c r="W170" s="131"/>
      <c r="Y170" s="131"/>
      <c r="AB170" s="131"/>
      <c r="AE170" s="131"/>
      <c r="AH170" s="131"/>
      <c r="AK170" s="131"/>
      <c r="AN170" s="169"/>
    </row>
    <row r="171" spans="23:40" x14ac:dyDescent="0.25">
      <c r="W171" s="131"/>
      <c r="Y171" s="131"/>
      <c r="AB171" s="131"/>
      <c r="AE171" s="131"/>
      <c r="AH171" s="131"/>
      <c r="AK171" s="131"/>
      <c r="AN171" s="169"/>
    </row>
    <row r="172" spans="23:40" x14ac:dyDescent="0.25">
      <c r="W172" s="131"/>
      <c r="Y172" s="131"/>
      <c r="AB172" s="131"/>
      <c r="AE172" s="131"/>
      <c r="AH172" s="131"/>
      <c r="AK172" s="131"/>
      <c r="AN172" s="169"/>
    </row>
    <row r="173" spans="23:40" x14ac:dyDescent="0.25">
      <c r="W173" s="131"/>
      <c r="Y173" s="131"/>
      <c r="AB173" s="131"/>
      <c r="AE173" s="131"/>
      <c r="AH173" s="131"/>
      <c r="AK173" s="131"/>
      <c r="AN173" s="169"/>
    </row>
    <row r="174" spans="23:40" x14ac:dyDescent="0.25">
      <c r="W174" s="131"/>
      <c r="Y174" s="131"/>
      <c r="AB174" s="131"/>
      <c r="AE174" s="131"/>
      <c r="AH174" s="131"/>
      <c r="AK174" s="131"/>
      <c r="AN174" s="169"/>
    </row>
    <row r="175" spans="23:40" x14ac:dyDescent="0.25">
      <c r="W175" s="131"/>
      <c r="Y175" s="131"/>
      <c r="AB175" s="131"/>
      <c r="AE175" s="131"/>
      <c r="AH175" s="131"/>
      <c r="AK175" s="131"/>
      <c r="AN175" s="169"/>
    </row>
    <row r="176" spans="23:40" x14ac:dyDescent="0.25">
      <c r="W176" s="131"/>
      <c r="Y176" s="131"/>
      <c r="AB176" s="131"/>
      <c r="AE176" s="131"/>
      <c r="AH176" s="131"/>
      <c r="AK176" s="131"/>
      <c r="AN176" s="169"/>
    </row>
    <row r="177" spans="23:40" x14ac:dyDescent="0.25">
      <c r="W177" s="131"/>
      <c r="Y177" s="131"/>
      <c r="AB177" s="131"/>
      <c r="AE177" s="131"/>
      <c r="AH177" s="131"/>
      <c r="AK177" s="131"/>
      <c r="AN177" s="169"/>
    </row>
    <row r="178" spans="23:40" x14ac:dyDescent="0.25">
      <c r="W178" s="131"/>
      <c r="Y178" s="131"/>
      <c r="AB178" s="131"/>
      <c r="AE178" s="131"/>
      <c r="AH178" s="131"/>
      <c r="AK178" s="131"/>
      <c r="AN178" s="169"/>
    </row>
    <row r="179" spans="23:40" x14ac:dyDescent="0.25">
      <c r="W179" s="131"/>
      <c r="Y179" s="131"/>
      <c r="AB179" s="131"/>
      <c r="AE179" s="131"/>
      <c r="AH179" s="131"/>
      <c r="AK179" s="131"/>
      <c r="AN179" s="169"/>
    </row>
    <row r="180" spans="23:40" x14ac:dyDescent="0.25">
      <c r="W180" s="131"/>
      <c r="Y180" s="131"/>
      <c r="AB180" s="131"/>
      <c r="AE180" s="131"/>
      <c r="AH180" s="131"/>
      <c r="AK180" s="131"/>
      <c r="AN180" s="169"/>
    </row>
    <row r="181" spans="23:40" x14ac:dyDescent="0.25">
      <c r="W181" s="131"/>
      <c r="Y181" s="131"/>
      <c r="AB181" s="131"/>
      <c r="AE181" s="131"/>
      <c r="AH181" s="131"/>
      <c r="AK181" s="131"/>
      <c r="AN181" s="169"/>
    </row>
    <row r="182" spans="23:40" x14ac:dyDescent="0.25">
      <c r="W182" s="131"/>
      <c r="Y182" s="131"/>
      <c r="AB182" s="131"/>
      <c r="AE182" s="131"/>
      <c r="AH182" s="131"/>
      <c r="AK182" s="131"/>
      <c r="AN182" s="169"/>
    </row>
    <row r="183" spans="23:40" x14ac:dyDescent="0.25">
      <c r="W183" s="131"/>
      <c r="Y183" s="131"/>
      <c r="AB183" s="131"/>
      <c r="AE183" s="131"/>
      <c r="AH183" s="131"/>
      <c r="AK183" s="131"/>
      <c r="AN183" s="169"/>
    </row>
    <row r="184" spans="23:40" x14ac:dyDescent="0.25">
      <c r="W184" s="131"/>
      <c r="Y184" s="131"/>
      <c r="AB184" s="131"/>
      <c r="AE184" s="131"/>
      <c r="AH184" s="131"/>
      <c r="AK184" s="131"/>
      <c r="AN184" s="169"/>
    </row>
    <row r="185" spans="23:40" x14ac:dyDescent="0.25">
      <c r="W185" s="131"/>
      <c r="Y185" s="131"/>
      <c r="AB185" s="131"/>
      <c r="AE185" s="131"/>
      <c r="AH185" s="131"/>
      <c r="AK185" s="131"/>
      <c r="AN185" s="169"/>
    </row>
    <row r="186" spans="23:40" x14ac:dyDescent="0.25">
      <c r="W186" s="131"/>
      <c r="Y186" s="131"/>
      <c r="AB186" s="131"/>
      <c r="AE186" s="131"/>
      <c r="AH186" s="131"/>
      <c r="AK186" s="131"/>
      <c r="AN186" s="169"/>
    </row>
    <row r="187" spans="23:40" x14ac:dyDescent="0.25">
      <c r="W187" s="131"/>
      <c r="Y187" s="131"/>
      <c r="AB187" s="131"/>
      <c r="AE187" s="131"/>
      <c r="AH187" s="131"/>
      <c r="AK187" s="131"/>
      <c r="AN187" s="169"/>
    </row>
    <row r="188" spans="23:40" x14ac:dyDescent="0.25">
      <c r="W188" s="131"/>
      <c r="Y188" s="131"/>
      <c r="AB188" s="131"/>
      <c r="AE188" s="131"/>
      <c r="AH188" s="131"/>
      <c r="AK188" s="131"/>
      <c r="AN188" s="169"/>
    </row>
    <row r="189" spans="23:40" x14ac:dyDescent="0.25">
      <c r="W189" s="131"/>
      <c r="Y189" s="131"/>
      <c r="AB189" s="131"/>
      <c r="AE189" s="131"/>
      <c r="AH189" s="131"/>
      <c r="AK189" s="131"/>
      <c r="AN189" s="169"/>
    </row>
    <row r="190" spans="23:40" x14ac:dyDescent="0.25">
      <c r="W190" s="131"/>
      <c r="Y190" s="131"/>
      <c r="AB190" s="131"/>
      <c r="AE190" s="131"/>
      <c r="AH190" s="131"/>
      <c r="AK190" s="131"/>
      <c r="AN190" s="169"/>
    </row>
    <row r="191" spans="23:40" x14ac:dyDescent="0.25">
      <c r="W191" s="131"/>
      <c r="Y191" s="131"/>
      <c r="AB191" s="131"/>
      <c r="AE191" s="131"/>
      <c r="AH191" s="131"/>
      <c r="AK191" s="131"/>
      <c r="AN191" s="169"/>
    </row>
    <row r="192" spans="23:40" x14ac:dyDescent="0.25">
      <c r="W192" s="131"/>
      <c r="Y192" s="131"/>
      <c r="AB192" s="131"/>
      <c r="AE192" s="131"/>
      <c r="AH192" s="131"/>
      <c r="AK192" s="131"/>
      <c r="AN192" s="169"/>
    </row>
    <row r="193" spans="23:40" x14ac:dyDescent="0.25">
      <c r="W193" s="131"/>
      <c r="Y193" s="131"/>
      <c r="AB193" s="131"/>
      <c r="AE193" s="131"/>
      <c r="AH193" s="131"/>
      <c r="AK193" s="131"/>
      <c r="AN193" s="169"/>
    </row>
    <row r="194" spans="23:40" x14ac:dyDescent="0.25">
      <c r="W194" s="131"/>
      <c r="Y194" s="131"/>
      <c r="AB194" s="131"/>
      <c r="AE194" s="131"/>
      <c r="AH194" s="131"/>
      <c r="AK194" s="131"/>
      <c r="AN194" s="169"/>
    </row>
    <row r="195" spans="23:40" x14ac:dyDescent="0.25">
      <c r="W195" s="131"/>
      <c r="Y195" s="131"/>
      <c r="AB195" s="131"/>
      <c r="AE195" s="131"/>
      <c r="AH195" s="131"/>
      <c r="AK195" s="131"/>
      <c r="AN195" s="169"/>
    </row>
    <row r="196" spans="23:40" x14ac:dyDescent="0.25">
      <c r="W196" s="131"/>
      <c r="Y196" s="131"/>
      <c r="AB196" s="131"/>
      <c r="AE196" s="131"/>
      <c r="AH196" s="131"/>
      <c r="AK196" s="131"/>
      <c r="AN196" s="169"/>
    </row>
    <row r="197" spans="23:40" x14ac:dyDescent="0.25">
      <c r="W197" s="131"/>
      <c r="Y197" s="131"/>
      <c r="AB197" s="131"/>
      <c r="AE197" s="131"/>
      <c r="AH197" s="131"/>
      <c r="AK197" s="131"/>
      <c r="AN197" s="169"/>
    </row>
    <row r="198" spans="23:40" x14ac:dyDescent="0.25">
      <c r="W198" s="131"/>
      <c r="Y198" s="131"/>
      <c r="AB198" s="131"/>
      <c r="AE198" s="131"/>
      <c r="AH198" s="131"/>
      <c r="AK198" s="131"/>
      <c r="AN198" s="169"/>
    </row>
    <row r="199" spans="23:40" x14ac:dyDescent="0.25">
      <c r="W199" s="131"/>
      <c r="Y199" s="131"/>
      <c r="AB199" s="131"/>
      <c r="AE199" s="131"/>
      <c r="AH199" s="131"/>
      <c r="AK199" s="131"/>
      <c r="AN199" s="169"/>
    </row>
    <row r="200" spans="23:40" x14ac:dyDescent="0.25">
      <c r="W200" s="131"/>
      <c r="Y200" s="131"/>
      <c r="AB200" s="131"/>
      <c r="AE200" s="131"/>
      <c r="AH200" s="131"/>
      <c r="AK200" s="131"/>
      <c r="AN200" s="169"/>
    </row>
    <row r="201" spans="23:40" x14ac:dyDescent="0.25">
      <c r="W201" s="131"/>
      <c r="Y201" s="131"/>
      <c r="AB201" s="131"/>
      <c r="AE201" s="131"/>
      <c r="AH201" s="131"/>
      <c r="AK201" s="131"/>
      <c r="AN201" s="169"/>
    </row>
    <row r="202" spans="23:40" x14ac:dyDescent="0.25">
      <c r="W202" s="131"/>
      <c r="Y202" s="131"/>
      <c r="AB202" s="131"/>
      <c r="AE202" s="131"/>
      <c r="AH202" s="131"/>
      <c r="AK202" s="131"/>
      <c r="AN202" s="169"/>
    </row>
    <row r="203" spans="23:40" x14ac:dyDescent="0.25">
      <c r="W203" s="131"/>
      <c r="Y203" s="131"/>
      <c r="AB203" s="131"/>
      <c r="AE203" s="131"/>
      <c r="AH203" s="131"/>
      <c r="AK203" s="131"/>
      <c r="AN203" s="169"/>
    </row>
    <row r="204" spans="23:40" x14ac:dyDescent="0.25">
      <c r="W204" s="131"/>
      <c r="Y204" s="131"/>
      <c r="AB204" s="131"/>
      <c r="AE204" s="131"/>
      <c r="AH204" s="131"/>
      <c r="AK204" s="131"/>
      <c r="AN204" s="169"/>
    </row>
    <row r="205" spans="23:40" x14ac:dyDescent="0.25">
      <c r="W205" s="131"/>
      <c r="Y205" s="131"/>
      <c r="AB205" s="131"/>
      <c r="AE205" s="131"/>
      <c r="AH205" s="131"/>
      <c r="AK205" s="131"/>
      <c r="AN205" s="169"/>
    </row>
    <row r="206" spans="23:40" x14ac:dyDescent="0.25">
      <c r="W206" s="131"/>
      <c r="Y206" s="131"/>
      <c r="AB206" s="131"/>
      <c r="AE206" s="131"/>
      <c r="AH206" s="131"/>
      <c r="AK206" s="131"/>
      <c r="AN206" s="169"/>
    </row>
    <row r="207" spans="23:40" x14ac:dyDescent="0.25">
      <c r="W207" s="131"/>
      <c r="Y207" s="131"/>
      <c r="AB207" s="131"/>
      <c r="AE207" s="131"/>
      <c r="AH207" s="131"/>
      <c r="AK207" s="131"/>
      <c r="AN207" s="169"/>
    </row>
    <row r="208" spans="23:40" x14ac:dyDescent="0.25">
      <c r="W208" s="131"/>
      <c r="Y208" s="131"/>
      <c r="AB208" s="131"/>
      <c r="AE208" s="131"/>
      <c r="AH208" s="131"/>
      <c r="AK208" s="131"/>
      <c r="AN208" s="169"/>
    </row>
    <row r="209" spans="23:40" x14ac:dyDescent="0.25">
      <c r="W209" s="131"/>
      <c r="Y209" s="131"/>
      <c r="AB209" s="131"/>
      <c r="AE209" s="131"/>
      <c r="AH209" s="131"/>
      <c r="AK209" s="131"/>
      <c r="AN209" s="169"/>
    </row>
    <row r="210" spans="23:40" x14ac:dyDescent="0.25">
      <c r="W210" s="131"/>
      <c r="Y210" s="131"/>
      <c r="AB210" s="131"/>
      <c r="AE210" s="131"/>
      <c r="AH210" s="131"/>
      <c r="AK210" s="131"/>
      <c r="AN210" s="169"/>
    </row>
    <row r="211" spans="23:40" x14ac:dyDescent="0.25">
      <c r="W211" s="131"/>
      <c r="Y211" s="131"/>
      <c r="AB211" s="131"/>
      <c r="AE211" s="131"/>
      <c r="AH211" s="131"/>
      <c r="AK211" s="131"/>
      <c r="AN211" s="169"/>
    </row>
    <row r="212" spans="23:40" x14ac:dyDescent="0.25">
      <c r="W212" s="131"/>
      <c r="Y212" s="131"/>
      <c r="AB212" s="131"/>
      <c r="AE212" s="131"/>
      <c r="AH212" s="131"/>
      <c r="AK212" s="131"/>
      <c r="AN212" s="169"/>
    </row>
    <row r="213" spans="23:40" x14ac:dyDescent="0.25">
      <c r="W213" s="131"/>
      <c r="Y213" s="131"/>
      <c r="AB213" s="131"/>
      <c r="AE213" s="131"/>
      <c r="AH213" s="131"/>
      <c r="AK213" s="131"/>
      <c r="AN213" s="169"/>
    </row>
    <row r="214" spans="23:40" x14ac:dyDescent="0.25">
      <c r="W214" s="131"/>
      <c r="Y214" s="131"/>
      <c r="AB214" s="131"/>
      <c r="AE214" s="131"/>
      <c r="AH214" s="131"/>
      <c r="AK214" s="131"/>
      <c r="AN214" s="169"/>
    </row>
    <row r="215" spans="23:40" x14ac:dyDescent="0.25">
      <c r="W215" s="131"/>
      <c r="Y215" s="131"/>
      <c r="AB215" s="131"/>
      <c r="AE215" s="131"/>
      <c r="AH215" s="131"/>
      <c r="AK215" s="131"/>
      <c r="AN215" s="169"/>
    </row>
    <row r="216" spans="23:40" x14ac:dyDescent="0.25">
      <c r="W216" s="131"/>
      <c r="Y216" s="131"/>
      <c r="AB216" s="131"/>
      <c r="AE216" s="131"/>
      <c r="AH216" s="131"/>
      <c r="AK216" s="131"/>
      <c r="AN216" s="169"/>
    </row>
    <row r="217" spans="23:40" x14ac:dyDescent="0.25">
      <c r="W217" s="131"/>
      <c r="Y217" s="131"/>
      <c r="AB217" s="131"/>
      <c r="AE217" s="131"/>
      <c r="AH217" s="131"/>
      <c r="AK217" s="131"/>
      <c r="AN217" s="169"/>
    </row>
    <row r="218" spans="23:40" x14ac:dyDescent="0.25">
      <c r="W218" s="131"/>
      <c r="Y218" s="131"/>
      <c r="AB218" s="131"/>
      <c r="AE218" s="131"/>
      <c r="AH218" s="131"/>
      <c r="AK218" s="131"/>
      <c r="AN218" s="169"/>
    </row>
    <row r="219" spans="23:40" x14ac:dyDescent="0.25">
      <c r="W219" s="131"/>
      <c r="Y219" s="131"/>
      <c r="AB219" s="131"/>
      <c r="AE219" s="131"/>
      <c r="AH219" s="131"/>
      <c r="AK219" s="131"/>
      <c r="AN219" s="169"/>
    </row>
    <row r="220" spans="23:40" x14ac:dyDescent="0.25">
      <c r="W220" s="131"/>
      <c r="Y220" s="131"/>
      <c r="AB220" s="131"/>
      <c r="AE220" s="131"/>
      <c r="AH220" s="131"/>
      <c r="AK220" s="131"/>
      <c r="AN220" s="169"/>
    </row>
    <row r="221" spans="23:40" x14ac:dyDescent="0.25">
      <c r="W221" s="131"/>
      <c r="Y221" s="131"/>
      <c r="AB221" s="131"/>
      <c r="AE221" s="131"/>
      <c r="AH221" s="131"/>
      <c r="AK221" s="131"/>
      <c r="AN221" s="169"/>
    </row>
    <row r="222" spans="23:40" x14ac:dyDescent="0.25">
      <c r="W222" s="131"/>
      <c r="Y222" s="131"/>
      <c r="AB222" s="131"/>
      <c r="AE222" s="131"/>
      <c r="AH222" s="131"/>
      <c r="AK222" s="131"/>
      <c r="AN222" s="169"/>
    </row>
    <row r="223" spans="23:40" x14ac:dyDescent="0.25">
      <c r="W223" s="131"/>
      <c r="Y223" s="131"/>
      <c r="AB223" s="131"/>
      <c r="AE223" s="131"/>
      <c r="AH223" s="131"/>
      <c r="AK223" s="131"/>
      <c r="AN223" s="169"/>
    </row>
    <row r="224" spans="23:40" x14ac:dyDescent="0.25">
      <c r="W224" s="131"/>
      <c r="Y224" s="131"/>
      <c r="AB224" s="131"/>
      <c r="AE224" s="131"/>
      <c r="AH224" s="131"/>
      <c r="AK224" s="131"/>
      <c r="AN224" s="169"/>
    </row>
    <row r="225" spans="23:40" x14ac:dyDescent="0.25">
      <c r="W225" s="131"/>
      <c r="Y225" s="131"/>
      <c r="AB225" s="131"/>
      <c r="AE225" s="131"/>
      <c r="AH225" s="131"/>
      <c r="AK225" s="131"/>
      <c r="AN225" s="169"/>
    </row>
    <row r="226" spans="23:40" x14ac:dyDescent="0.25">
      <c r="W226" s="131"/>
      <c r="Y226" s="131"/>
      <c r="AB226" s="131"/>
      <c r="AE226" s="131"/>
      <c r="AH226" s="131"/>
      <c r="AK226" s="131"/>
      <c r="AN226" s="169"/>
    </row>
    <row r="227" spans="23:40" x14ac:dyDescent="0.25">
      <c r="W227" s="131"/>
      <c r="Y227" s="131"/>
      <c r="AB227" s="131"/>
      <c r="AE227" s="131"/>
      <c r="AH227" s="131"/>
      <c r="AK227" s="131"/>
      <c r="AN227" s="169"/>
    </row>
    <row r="228" spans="23:40" x14ac:dyDescent="0.25">
      <c r="W228" s="131"/>
      <c r="Y228" s="131"/>
      <c r="AB228" s="131"/>
      <c r="AE228" s="131"/>
      <c r="AH228" s="131"/>
      <c r="AK228" s="131"/>
      <c r="AN228" s="169"/>
    </row>
    <row r="229" spans="23:40" x14ac:dyDescent="0.25">
      <c r="W229" s="131"/>
      <c r="Y229" s="131"/>
      <c r="AB229" s="131"/>
      <c r="AE229" s="131"/>
      <c r="AH229" s="131"/>
      <c r="AK229" s="131"/>
      <c r="AN229" s="169"/>
    </row>
    <row r="230" spans="23:40" x14ac:dyDescent="0.25">
      <c r="W230" s="131"/>
      <c r="Y230" s="131"/>
      <c r="AB230" s="131"/>
      <c r="AE230" s="131"/>
      <c r="AH230" s="131"/>
      <c r="AK230" s="131"/>
      <c r="AN230" s="169"/>
    </row>
    <row r="231" spans="23:40" x14ac:dyDescent="0.25">
      <c r="W231" s="131"/>
      <c r="Y231" s="131"/>
      <c r="AB231" s="131"/>
      <c r="AE231" s="131"/>
      <c r="AH231" s="131"/>
      <c r="AK231" s="131"/>
      <c r="AN231" s="169"/>
    </row>
    <row r="232" spans="23:40" x14ac:dyDescent="0.25">
      <c r="W232" s="131"/>
      <c r="Y232" s="131"/>
      <c r="AB232" s="131"/>
      <c r="AE232" s="131"/>
      <c r="AH232" s="131"/>
      <c r="AK232" s="131"/>
      <c r="AN232" s="169"/>
    </row>
    <row r="233" spans="23:40" x14ac:dyDescent="0.25">
      <c r="W233" s="131"/>
      <c r="Y233" s="131"/>
      <c r="AB233" s="131"/>
      <c r="AE233" s="131"/>
      <c r="AH233" s="131"/>
      <c r="AK233" s="131"/>
      <c r="AN233" s="169"/>
    </row>
    <row r="234" spans="23:40" x14ac:dyDescent="0.25">
      <c r="W234" s="131"/>
      <c r="Y234" s="131"/>
      <c r="AB234" s="131"/>
      <c r="AE234" s="131"/>
      <c r="AH234" s="131"/>
      <c r="AK234" s="131"/>
      <c r="AN234" s="169"/>
    </row>
    <row r="235" spans="23:40" x14ac:dyDescent="0.25">
      <c r="W235" s="131"/>
      <c r="Y235" s="131"/>
      <c r="AB235" s="131"/>
      <c r="AE235" s="131"/>
      <c r="AH235" s="131"/>
      <c r="AK235" s="131"/>
      <c r="AN235" s="169"/>
    </row>
    <row r="236" spans="23:40" x14ac:dyDescent="0.25">
      <c r="W236" s="131"/>
      <c r="Y236" s="131"/>
      <c r="AB236" s="131"/>
      <c r="AE236" s="131"/>
      <c r="AH236" s="131"/>
      <c r="AK236" s="131"/>
      <c r="AN236" s="169"/>
    </row>
    <row r="237" spans="23:40" x14ac:dyDescent="0.25">
      <c r="W237" s="131"/>
      <c r="Y237" s="131"/>
      <c r="AB237" s="131"/>
      <c r="AE237" s="131"/>
      <c r="AH237" s="131"/>
      <c r="AK237" s="131"/>
      <c r="AN237" s="169"/>
    </row>
    <row r="238" spans="23:40" x14ac:dyDescent="0.25">
      <c r="W238" s="131"/>
      <c r="Y238" s="131"/>
      <c r="AB238" s="131"/>
      <c r="AE238" s="131"/>
      <c r="AH238" s="131"/>
      <c r="AK238" s="131"/>
      <c r="AN238" s="169"/>
    </row>
    <row r="239" spans="23:40" x14ac:dyDescent="0.25">
      <c r="W239" s="131"/>
      <c r="Y239" s="131"/>
      <c r="AB239" s="131"/>
      <c r="AE239" s="131"/>
      <c r="AH239" s="131"/>
      <c r="AK239" s="131"/>
      <c r="AN239" s="169"/>
    </row>
    <row r="240" spans="23:40" x14ac:dyDescent="0.25">
      <c r="W240" s="131"/>
      <c r="Y240" s="131"/>
      <c r="AB240" s="131"/>
      <c r="AE240" s="131"/>
      <c r="AH240" s="131"/>
      <c r="AK240" s="131"/>
      <c r="AN240" s="169"/>
    </row>
    <row r="241" spans="23:40" x14ac:dyDescent="0.25">
      <c r="W241" s="131"/>
      <c r="Y241" s="131"/>
      <c r="AB241" s="131"/>
      <c r="AE241" s="131"/>
      <c r="AH241" s="131"/>
      <c r="AK241" s="131"/>
      <c r="AN241" s="169"/>
    </row>
    <row r="242" spans="23:40" x14ac:dyDescent="0.25">
      <c r="W242" s="131"/>
      <c r="Y242" s="131"/>
      <c r="AB242" s="131"/>
      <c r="AE242" s="131"/>
      <c r="AH242" s="131"/>
      <c r="AK242" s="131"/>
      <c r="AN242" s="169"/>
    </row>
    <row r="243" spans="23:40" x14ac:dyDescent="0.25">
      <c r="W243" s="131"/>
      <c r="Y243" s="131"/>
      <c r="AB243" s="131"/>
      <c r="AE243" s="131"/>
      <c r="AH243" s="131"/>
      <c r="AK243" s="131"/>
      <c r="AN243" s="169"/>
    </row>
    <row r="244" spans="23:40" x14ac:dyDescent="0.25">
      <c r="W244" s="131"/>
      <c r="Y244" s="131"/>
      <c r="AB244" s="131"/>
      <c r="AE244" s="131"/>
      <c r="AH244" s="131"/>
      <c r="AK244" s="131"/>
      <c r="AN244" s="169"/>
    </row>
    <row r="245" spans="23:40" x14ac:dyDescent="0.25">
      <c r="W245" s="131"/>
      <c r="Y245" s="131"/>
      <c r="AB245" s="131"/>
      <c r="AE245" s="131"/>
      <c r="AH245" s="131"/>
      <c r="AK245" s="131"/>
      <c r="AN245" s="169"/>
    </row>
    <row r="246" spans="23:40" x14ac:dyDescent="0.25">
      <c r="W246" s="131"/>
      <c r="Y246" s="131"/>
      <c r="AB246" s="131"/>
      <c r="AE246" s="131"/>
      <c r="AH246" s="131"/>
      <c r="AK246" s="131"/>
      <c r="AN246" s="169"/>
    </row>
    <row r="247" spans="23:40" x14ac:dyDescent="0.25">
      <c r="W247" s="131"/>
      <c r="Y247" s="131"/>
      <c r="AB247" s="131"/>
      <c r="AE247" s="131"/>
      <c r="AH247" s="131"/>
      <c r="AK247" s="131"/>
      <c r="AN247" s="169"/>
    </row>
    <row r="248" spans="23:40" x14ac:dyDescent="0.25">
      <c r="W248" s="131"/>
      <c r="Y248" s="131"/>
      <c r="AB248" s="131"/>
      <c r="AE248" s="131"/>
      <c r="AH248" s="131"/>
      <c r="AK248" s="131"/>
      <c r="AN248" s="169"/>
    </row>
    <row r="249" spans="23:40" x14ac:dyDescent="0.25">
      <c r="W249" s="131"/>
      <c r="Y249" s="131"/>
      <c r="AB249" s="131"/>
      <c r="AE249" s="131"/>
      <c r="AH249" s="131"/>
      <c r="AK249" s="131"/>
      <c r="AN249" s="169"/>
    </row>
    <row r="250" spans="23:40" x14ac:dyDescent="0.25">
      <c r="W250" s="131"/>
      <c r="Y250" s="131"/>
      <c r="AB250" s="131"/>
      <c r="AE250" s="131"/>
      <c r="AH250" s="131"/>
      <c r="AK250" s="131"/>
      <c r="AN250" s="169"/>
    </row>
    <row r="251" spans="23:40" x14ac:dyDescent="0.25">
      <c r="W251" s="131"/>
      <c r="Y251" s="131"/>
      <c r="AB251" s="131"/>
      <c r="AE251" s="131"/>
      <c r="AH251" s="131"/>
      <c r="AK251" s="131"/>
      <c r="AN251" s="169"/>
    </row>
    <row r="252" spans="23:40" x14ac:dyDescent="0.25">
      <c r="W252" s="131"/>
      <c r="Y252" s="131"/>
      <c r="AB252" s="131"/>
      <c r="AE252" s="131"/>
      <c r="AH252" s="131"/>
      <c r="AK252" s="131"/>
      <c r="AN252" s="169"/>
    </row>
    <row r="253" spans="23:40" x14ac:dyDescent="0.25">
      <c r="W253" s="131"/>
      <c r="Y253" s="131"/>
      <c r="AB253" s="131"/>
      <c r="AE253" s="131"/>
      <c r="AH253" s="131"/>
      <c r="AK253" s="131"/>
      <c r="AN253" s="169"/>
    </row>
    <row r="254" spans="23:40" x14ac:dyDescent="0.25">
      <c r="W254" s="131"/>
      <c r="Y254" s="131"/>
      <c r="AB254" s="131"/>
      <c r="AE254" s="131"/>
      <c r="AH254" s="131"/>
      <c r="AK254" s="131"/>
      <c r="AN254" s="169"/>
    </row>
    <row r="255" spans="23:40" x14ac:dyDescent="0.25">
      <c r="W255" s="131"/>
      <c r="Y255" s="131"/>
      <c r="AB255" s="131"/>
      <c r="AE255" s="131"/>
      <c r="AH255" s="131"/>
      <c r="AK255" s="131"/>
      <c r="AN255" s="169"/>
    </row>
    <row r="256" spans="23:40" x14ac:dyDescent="0.25">
      <c r="W256" s="131"/>
      <c r="Y256" s="131"/>
      <c r="AB256" s="131"/>
      <c r="AE256" s="131"/>
      <c r="AH256" s="131"/>
      <c r="AK256" s="131"/>
      <c r="AN256" s="169"/>
    </row>
    <row r="257" spans="23:40" x14ac:dyDescent="0.25">
      <c r="W257" s="131"/>
      <c r="Y257" s="131"/>
      <c r="AB257" s="131"/>
      <c r="AE257" s="131"/>
      <c r="AH257" s="131"/>
      <c r="AK257" s="131"/>
      <c r="AN257" s="169"/>
    </row>
    <row r="258" spans="23:40" x14ac:dyDescent="0.25">
      <c r="W258" s="131"/>
      <c r="Y258" s="131"/>
      <c r="AB258" s="131"/>
      <c r="AE258" s="131"/>
      <c r="AH258" s="131"/>
      <c r="AK258" s="131"/>
      <c r="AN258" s="169"/>
    </row>
    <row r="259" spans="23:40" x14ac:dyDescent="0.25">
      <c r="W259" s="131"/>
      <c r="Y259" s="131"/>
      <c r="AB259" s="131"/>
      <c r="AE259" s="131"/>
      <c r="AH259" s="131"/>
      <c r="AK259" s="131"/>
      <c r="AN259" s="169"/>
    </row>
    <row r="260" spans="23:40" x14ac:dyDescent="0.25">
      <c r="W260" s="131"/>
      <c r="Y260" s="131"/>
      <c r="AB260" s="131"/>
      <c r="AE260" s="131"/>
      <c r="AH260" s="131"/>
      <c r="AK260" s="131"/>
      <c r="AN260" s="169"/>
    </row>
    <row r="261" spans="23:40" x14ac:dyDescent="0.25">
      <c r="W261" s="131"/>
      <c r="Y261" s="131"/>
      <c r="AB261" s="131"/>
      <c r="AE261" s="131"/>
      <c r="AH261" s="131"/>
      <c r="AK261" s="131"/>
      <c r="AN261" s="169"/>
    </row>
    <row r="262" spans="23:40" x14ac:dyDescent="0.25">
      <c r="W262" s="131"/>
      <c r="Y262" s="131"/>
      <c r="AB262" s="131"/>
      <c r="AE262" s="131"/>
      <c r="AH262" s="131"/>
      <c r="AK262" s="131"/>
      <c r="AN262" s="169"/>
    </row>
    <row r="263" spans="23:40" x14ac:dyDescent="0.25">
      <c r="W263" s="131"/>
      <c r="Y263" s="131"/>
      <c r="AB263" s="131"/>
      <c r="AE263" s="131"/>
      <c r="AH263" s="131"/>
      <c r="AK263" s="131"/>
      <c r="AN263" s="169"/>
    </row>
    <row r="264" spans="23:40" x14ac:dyDescent="0.25">
      <c r="W264" s="131"/>
      <c r="Y264" s="131"/>
      <c r="AB264" s="131"/>
      <c r="AE264" s="131"/>
      <c r="AH264" s="131"/>
      <c r="AK264" s="131"/>
      <c r="AN264" s="169"/>
    </row>
    <row r="265" spans="23:40" x14ac:dyDescent="0.25">
      <c r="W265" s="131"/>
      <c r="Y265" s="131"/>
      <c r="AB265" s="131"/>
      <c r="AE265" s="131"/>
      <c r="AH265" s="131"/>
      <c r="AK265" s="131"/>
      <c r="AN265" s="169"/>
    </row>
    <row r="266" spans="23:40" x14ac:dyDescent="0.25">
      <c r="W266" s="131"/>
      <c r="Y266" s="131"/>
      <c r="AB266" s="131"/>
      <c r="AE266" s="131"/>
      <c r="AH266" s="131"/>
      <c r="AK266" s="131"/>
      <c r="AN266" s="169"/>
    </row>
    <row r="267" spans="23:40" x14ac:dyDescent="0.25">
      <c r="W267" s="131"/>
      <c r="Y267" s="131"/>
      <c r="AB267" s="131"/>
      <c r="AE267" s="131"/>
      <c r="AH267" s="131"/>
      <c r="AK267" s="131"/>
      <c r="AN267" s="169"/>
    </row>
    <row r="268" spans="23:40" x14ac:dyDescent="0.25">
      <c r="W268" s="131"/>
      <c r="Y268" s="131"/>
      <c r="AB268" s="131"/>
      <c r="AE268" s="131"/>
      <c r="AH268" s="131"/>
      <c r="AK268" s="131"/>
      <c r="AN268" s="169"/>
    </row>
    <row r="269" spans="23:40" x14ac:dyDescent="0.25">
      <c r="W269" s="131"/>
      <c r="Y269" s="131"/>
      <c r="AB269" s="131"/>
      <c r="AE269" s="131"/>
      <c r="AH269" s="131"/>
      <c r="AK269" s="131"/>
      <c r="AN269" s="169"/>
    </row>
    <row r="270" spans="23:40" x14ac:dyDescent="0.25">
      <c r="W270" s="131"/>
      <c r="Y270" s="131"/>
      <c r="AB270" s="131"/>
      <c r="AE270" s="131"/>
      <c r="AH270" s="131"/>
      <c r="AK270" s="131"/>
      <c r="AN270" s="169"/>
    </row>
    <row r="271" spans="23:40" x14ac:dyDescent="0.25">
      <c r="W271" s="131"/>
      <c r="Y271" s="131"/>
      <c r="AB271" s="131"/>
      <c r="AE271" s="131"/>
      <c r="AH271" s="131"/>
      <c r="AK271" s="131"/>
      <c r="AN271" s="169"/>
    </row>
    <row r="272" spans="23:40" x14ac:dyDescent="0.25">
      <c r="W272" s="131"/>
      <c r="Y272" s="131"/>
      <c r="AB272" s="131"/>
      <c r="AE272" s="131"/>
      <c r="AH272" s="131"/>
      <c r="AK272" s="131"/>
      <c r="AN272" s="169"/>
    </row>
    <row r="273" spans="23:40" x14ac:dyDescent="0.25">
      <c r="W273" s="131"/>
      <c r="Y273" s="131"/>
      <c r="AB273" s="131"/>
      <c r="AE273" s="131"/>
      <c r="AH273" s="131"/>
      <c r="AK273" s="131"/>
      <c r="AN273" s="169"/>
    </row>
    <row r="274" spans="23:40" x14ac:dyDescent="0.25">
      <c r="W274" s="131"/>
      <c r="Y274" s="131"/>
      <c r="AB274" s="131"/>
      <c r="AE274" s="131"/>
      <c r="AH274" s="131"/>
      <c r="AK274" s="131"/>
      <c r="AN274" s="169"/>
    </row>
    <row r="275" spans="23:40" x14ac:dyDescent="0.25">
      <c r="W275" s="131"/>
      <c r="Y275" s="131"/>
      <c r="AB275" s="131"/>
      <c r="AE275" s="131"/>
      <c r="AH275" s="131"/>
      <c r="AK275" s="131"/>
      <c r="AN275" s="169"/>
    </row>
    <row r="276" spans="23:40" x14ac:dyDescent="0.25">
      <c r="W276" s="131"/>
      <c r="Y276" s="131"/>
      <c r="AB276" s="131"/>
      <c r="AE276" s="131"/>
      <c r="AH276" s="131"/>
      <c r="AK276" s="131"/>
      <c r="AN276" s="169"/>
    </row>
    <row r="277" spans="23:40" x14ac:dyDescent="0.25">
      <c r="W277" s="131"/>
      <c r="Y277" s="131"/>
      <c r="AB277" s="131"/>
      <c r="AE277" s="131"/>
      <c r="AH277" s="131"/>
      <c r="AK277" s="131"/>
      <c r="AN277" s="169"/>
    </row>
    <row r="278" spans="23:40" x14ac:dyDescent="0.25">
      <c r="W278" s="131"/>
      <c r="Y278" s="131"/>
      <c r="AB278" s="131"/>
      <c r="AE278" s="131"/>
      <c r="AH278" s="131"/>
      <c r="AK278" s="131"/>
      <c r="AN278" s="169"/>
    </row>
    <row r="279" spans="23:40" x14ac:dyDescent="0.25">
      <c r="W279" s="131"/>
      <c r="Y279" s="131"/>
      <c r="AB279" s="131"/>
      <c r="AE279" s="131"/>
      <c r="AH279" s="131"/>
      <c r="AK279" s="131"/>
      <c r="AN279" s="169"/>
    </row>
    <row r="280" spans="23:40" x14ac:dyDescent="0.25">
      <c r="W280" s="131"/>
      <c r="Y280" s="131"/>
      <c r="AB280" s="131"/>
      <c r="AE280" s="131"/>
      <c r="AH280" s="131"/>
      <c r="AK280" s="131"/>
      <c r="AN280" s="169"/>
    </row>
    <row r="281" spans="23:40" x14ac:dyDescent="0.25">
      <c r="W281" s="131"/>
      <c r="Y281" s="131"/>
      <c r="AB281" s="131"/>
      <c r="AE281" s="131"/>
      <c r="AH281" s="131"/>
      <c r="AK281" s="131"/>
      <c r="AN281" s="169"/>
    </row>
    <row r="282" spans="23:40" x14ac:dyDescent="0.25">
      <c r="W282" s="131"/>
      <c r="Y282" s="131"/>
      <c r="AB282" s="131"/>
      <c r="AE282" s="131"/>
      <c r="AH282" s="131"/>
      <c r="AK282" s="131"/>
      <c r="AN282" s="169"/>
    </row>
    <row r="283" spans="23:40" x14ac:dyDescent="0.25">
      <c r="W283" s="131"/>
      <c r="Y283" s="131"/>
      <c r="AB283" s="131"/>
      <c r="AE283" s="131"/>
      <c r="AH283" s="131"/>
      <c r="AK283" s="131"/>
      <c r="AN283" s="169"/>
    </row>
    <row r="284" spans="23:40" x14ac:dyDescent="0.25">
      <c r="W284" s="131"/>
      <c r="Y284" s="131"/>
      <c r="AB284" s="131"/>
      <c r="AE284" s="131"/>
      <c r="AH284" s="131"/>
      <c r="AK284" s="131"/>
      <c r="AN284" s="169"/>
    </row>
    <row r="285" spans="23:40" x14ac:dyDescent="0.25">
      <c r="W285" s="131"/>
      <c r="Y285" s="131"/>
      <c r="AB285" s="131"/>
      <c r="AE285" s="131"/>
      <c r="AH285" s="131"/>
      <c r="AK285" s="131"/>
      <c r="AN285" s="169"/>
    </row>
    <row r="286" spans="23:40" x14ac:dyDescent="0.25">
      <c r="W286" s="131"/>
      <c r="Y286" s="131"/>
      <c r="AB286" s="131"/>
      <c r="AE286" s="131"/>
      <c r="AH286" s="131"/>
      <c r="AK286" s="131"/>
      <c r="AN286" s="169"/>
    </row>
    <row r="287" spans="23:40" x14ac:dyDescent="0.25">
      <c r="W287" s="131"/>
      <c r="Y287" s="131"/>
      <c r="AB287" s="131"/>
      <c r="AE287" s="131"/>
      <c r="AH287" s="131"/>
      <c r="AK287" s="131"/>
      <c r="AN287" s="169"/>
    </row>
    <row r="288" spans="23:40" x14ac:dyDescent="0.25">
      <c r="W288" s="131"/>
      <c r="Y288" s="131"/>
      <c r="AB288" s="131"/>
      <c r="AE288" s="131"/>
      <c r="AH288" s="131"/>
      <c r="AK288" s="131"/>
      <c r="AN288" s="169"/>
    </row>
    <row r="289" spans="23:40" x14ac:dyDescent="0.25">
      <c r="W289" s="131"/>
      <c r="Y289" s="131"/>
      <c r="AB289" s="131"/>
      <c r="AE289" s="131"/>
      <c r="AH289" s="131"/>
      <c r="AK289" s="131"/>
      <c r="AN289" s="169"/>
    </row>
    <row r="290" spans="23:40" x14ac:dyDescent="0.25">
      <c r="W290" s="131"/>
      <c r="Y290" s="131"/>
      <c r="AB290" s="131"/>
      <c r="AE290" s="131"/>
      <c r="AH290" s="131"/>
      <c r="AK290" s="131"/>
      <c r="AN290" s="169"/>
    </row>
    <row r="291" spans="23:40" x14ac:dyDescent="0.25">
      <c r="W291" s="131"/>
      <c r="Y291" s="131"/>
      <c r="AB291" s="131"/>
      <c r="AE291" s="131"/>
      <c r="AH291" s="131"/>
      <c r="AK291" s="131"/>
      <c r="AN291" s="169"/>
    </row>
    <row r="292" spans="23:40" x14ac:dyDescent="0.25">
      <c r="W292" s="131"/>
      <c r="Y292" s="131"/>
      <c r="AB292" s="131"/>
      <c r="AE292" s="131"/>
      <c r="AH292" s="131"/>
      <c r="AK292" s="131"/>
      <c r="AN292" s="169"/>
    </row>
    <row r="293" spans="23:40" x14ac:dyDescent="0.25">
      <c r="W293" s="131"/>
      <c r="Y293" s="131"/>
      <c r="AB293" s="131"/>
      <c r="AE293" s="131"/>
      <c r="AH293" s="131"/>
      <c r="AK293" s="131"/>
      <c r="AN293" s="169"/>
    </row>
    <row r="294" spans="23:40" x14ac:dyDescent="0.25">
      <c r="W294" s="131"/>
      <c r="Y294" s="131"/>
      <c r="AB294" s="131"/>
      <c r="AE294" s="131"/>
      <c r="AH294" s="131"/>
      <c r="AK294" s="131"/>
      <c r="AN294" s="169"/>
    </row>
    <row r="295" spans="23:40" x14ac:dyDescent="0.25">
      <c r="W295" s="131"/>
      <c r="Y295" s="131"/>
      <c r="AB295" s="131"/>
      <c r="AE295" s="131"/>
      <c r="AH295" s="131"/>
      <c r="AK295" s="131"/>
      <c r="AN295" s="169"/>
    </row>
    <row r="296" spans="23:40" x14ac:dyDescent="0.25">
      <c r="W296" s="131"/>
      <c r="Y296" s="131"/>
      <c r="AB296" s="131"/>
      <c r="AE296" s="131"/>
      <c r="AH296" s="131"/>
      <c r="AK296" s="131"/>
      <c r="AN296" s="169"/>
    </row>
    <row r="297" spans="23:40" x14ac:dyDescent="0.25">
      <c r="W297" s="131"/>
      <c r="Y297" s="131"/>
      <c r="AB297" s="131"/>
      <c r="AE297" s="131"/>
      <c r="AH297" s="131"/>
      <c r="AK297" s="131"/>
      <c r="AN297" s="169"/>
    </row>
    <row r="298" spans="23:40" x14ac:dyDescent="0.25">
      <c r="W298" s="131"/>
      <c r="Y298" s="131"/>
      <c r="AB298" s="131"/>
      <c r="AE298" s="131"/>
      <c r="AH298" s="131"/>
      <c r="AK298" s="131"/>
      <c r="AN298" s="169"/>
    </row>
    <row r="299" spans="23:40" x14ac:dyDescent="0.25">
      <c r="W299" s="131"/>
      <c r="Y299" s="131"/>
      <c r="AB299" s="131"/>
      <c r="AE299" s="131"/>
      <c r="AH299" s="131"/>
      <c r="AK299" s="131"/>
      <c r="AN299" s="169"/>
    </row>
    <row r="300" spans="23:40" x14ac:dyDescent="0.25">
      <c r="W300" s="131"/>
      <c r="Y300" s="131"/>
      <c r="AB300" s="131"/>
      <c r="AE300" s="131"/>
      <c r="AH300" s="131"/>
      <c r="AK300" s="131"/>
      <c r="AN300" s="169"/>
    </row>
    <row r="301" spans="23:40" x14ac:dyDescent="0.25">
      <c r="W301" s="131"/>
      <c r="Y301" s="131"/>
      <c r="AB301" s="131"/>
      <c r="AE301" s="131"/>
      <c r="AH301" s="131"/>
      <c r="AK301" s="131"/>
      <c r="AN301" s="169"/>
    </row>
    <row r="302" spans="23:40" x14ac:dyDescent="0.25">
      <c r="W302" s="131"/>
      <c r="Y302" s="131"/>
      <c r="AB302" s="131"/>
      <c r="AE302" s="131"/>
      <c r="AH302" s="131"/>
      <c r="AK302" s="131"/>
      <c r="AN302" s="169"/>
    </row>
    <row r="303" spans="23:40" x14ac:dyDescent="0.25">
      <c r="W303" s="131"/>
      <c r="Y303" s="131"/>
      <c r="AB303" s="131"/>
      <c r="AE303" s="131"/>
      <c r="AH303" s="131"/>
      <c r="AK303" s="131"/>
      <c r="AN303" s="169"/>
    </row>
    <row r="304" spans="23:40" x14ac:dyDescent="0.25">
      <c r="W304" s="131"/>
      <c r="Y304" s="131"/>
      <c r="AB304" s="131"/>
      <c r="AE304" s="131"/>
      <c r="AH304" s="131"/>
      <c r="AK304" s="131"/>
      <c r="AN304" s="169"/>
    </row>
    <row r="305" spans="23:40" x14ac:dyDescent="0.25">
      <c r="W305" s="131"/>
      <c r="Y305" s="131"/>
      <c r="AB305" s="131"/>
      <c r="AE305" s="131"/>
      <c r="AH305" s="131"/>
      <c r="AK305" s="131"/>
      <c r="AN305" s="169"/>
    </row>
    <row r="306" spans="23:40" x14ac:dyDescent="0.25">
      <c r="W306" s="131"/>
      <c r="Y306" s="131"/>
      <c r="AB306" s="131"/>
      <c r="AE306" s="131"/>
      <c r="AH306" s="131"/>
      <c r="AK306" s="131"/>
      <c r="AN306" s="169"/>
    </row>
    <row r="307" spans="23:40" x14ac:dyDescent="0.25">
      <c r="W307" s="131"/>
      <c r="Y307" s="131"/>
      <c r="AB307" s="131"/>
      <c r="AE307" s="131"/>
      <c r="AH307" s="131"/>
      <c r="AK307" s="131"/>
      <c r="AN307" s="169"/>
    </row>
    <row r="308" spans="23:40" x14ac:dyDescent="0.25">
      <c r="W308" s="131"/>
      <c r="Y308" s="131"/>
      <c r="AB308" s="131"/>
      <c r="AE308" s="131"/>
      <c r="AH308" s="131"/>
      <c r="AK308" s="131"/>
      <c r="AN308" s="169"/>
    </row>
    <row r="309" spans="23:40" x14ac:dyDescent="0.25">
      <c r="W309" s="131"/>
      <c r="Y309" s="131"/>
      <c r="AB309" s="131"/>
      <c r="AE309" s="131"/>
      <c r="AH309" s="131"/>
      <c r="AK309" s="131"/>
      <c r="AN309" s="169"/>
    </row>
    <row r="310" spans="23:40" x14ac:dyDescent="0.25">
      <c r="W310" s="131"/>
      <c r="Y310" s="131"/>
      <c r="AB310" s="131"/>
      <c r="AE310" s="131"/>
      <c r="AH310" s="131"/>
      <c r="AK310" s="131"/>
      <c r="AN310" s="169"/>
    </row>
    <row r="311" spans="23:40" x14ac:dyDescent="0.25">
      <c r="W311" s="131"/>
      <c r="Y311" s="131"/>
      <c r="AB311" s="131"/>
      <c r="AE311" s="131"/>
      <c r="AH311" s="131"/>
      <c r="AK311" s="131"/>
      <c r="AN311" s="169"/>
    </row>
    <row r="312" spans="23:40" x14ac:dyDescent="0.25">
      <c r="W312" s="131"/>
      <c r="Y312" s="131"/>
      <c r="AB312" s="131"/>
      <c r="AE312" s="131"/>
      <c r="AH312" s="131"/>
      <c r="AK312" s="131"/>
      <c r="AN312" s="169"/>
    </row>
    <row r="313" spans="23:40" x14ac:dyDescent="0.25">
      <c r="W313" s="131"/>
      <c r="Y313" s="131"/>
      <c r="AB313" s="131"/>
      <c r="AE313" s="131"/>
      <c r="AH313" s="131"/>
      <c r="AK313" s="131"/>
      <c r="AN313" s="169"/>
    </row>
    <row r="314" spans="23:40" x14ac:dyDescent="0.25">
      <c r="W314" s="131"/>
      <c r="Y314" s="131"/>
      <c r="AB314" s="131"/>
      <c r="AE314" s="131"/>
      <c r="AH314" s="131"/>
      <c r="AK314" s="131"/>
      <c r="AN314" s="169"/>
    </row>
    <row r="315" spans="23:40" x14ac:dyDescent="0.25">
      <c r="W315" s="131"/>
      <c r="Y315" s="131"/>
      <c r="AB315" s="131"/>
      <c r="AE315" s="131"/>
      <c r="AH315" s="131"/>
      <c r="AK315" s="131"/>
      <c r="AN315" s="169"/>
    </row>
    <row r="316" spans="23:40" x14ac:dyDescent="0.25">
      <c r="W316" s="131"/>
      <c r="Y316" s="131"/>
      <c r="AB316" s="131"/>
      <c r="AE316" s="131"/>
      <c r="AH316" s="131"/>
      <c r="AK316" s="131"/>
      <c r="AN316" s="169"/>
    </row>
    <row r="317" spans="23:40" x14ac:dyDescent="0.25">
      <c r="W317" s="131"/>
      <c r="Y317" s="131"/>
      <c r="AB317" s="131"/>
      <c r="AE317" s="131"/>
      <c r="AH317" s="131"/>
      <c r="AK317" s="131"/>
      <c r="AN317" s="169"/>
    </row>
    <row r="318" spans="23:40" x14ac:dyDescent="0.25">
      <c r="W318" s="131"/>
      <c r="Y318" s="131"/>
      <c r="AB318" s="131"/>
      <c r="AE318" s="131"/>
      <c r="AH318" s="131"/>
      <c r="AK318" s="131"/>
      <c r="AN318" s="169"/>
    </row>
    <row r="319" spans="23:40" x14ac:dyDescent="0.25">
      <c r="W319" s="131"/>
      <c r="Y319" s="131"/>
      <c r="AB319" s="131"/>
      <c r="AE319" s="131"/>
      <c r="AH319" s="131"/>
      <c r="AK319" s="131"/>
      <c r="AN319" s="169"/>
    </row>
    <row r="320" spans="23:40" x14ac:dyDescent="0.25">
      <c r="W320" s="131"/>
      <c r="Y320" s="131"/>
      <c r="AB320" s="131"/>
      <c r="AE320" s="131"/>
      <c r="AH320" s="131"/>
      <c r="AK320" s="131"/>
      <c r="AN320" s="169"/>
    </row>
    <row r="321" spans="23:40" x14ac:dyDescent="0.25">
      <c r="W321" s="131"/>
      <c r="Y321" s="131"/>
      <c r="AB321" s="131"/>
      <c r="AE321" s="131"/>
      <c r="AH321" s="131"/>
      <c r="AK321" s="131"/>
      <c r="AN321" s="169"/>
    </row>
    <row r="322" spans="23:40" x14ac:dyDescent="0.25">
      <c r="W322" s="131"/>
      <c r="Y322" s="131"/>
      <c r="AB322" s="131"/>
      <c r="AE322" s="131"/>
      <c r="AH322" s="131"/>
      <c r="AK322" s="131"/>
      <c r="AN322" s="169"/>
    </row>
    <row r="323" spans="23:40" x14ac:dyDescent="0.25">
      <c r="W323" s="131"/>
      <c r="Y323" s="131"/>
      <c r="AB323" s="131"/>
      <c r="AE323" s="131"/>
      <c r="AH323" s="131"/>
      <c r="AK323" s="131"/>
      <c r="AN323" s="169"/>
    </row>
    <row r="324" spans="23:40" x14ac:dyDescent="0.25">
      <c r="W324" s="131"/>
      <c r="Y324" s="131"/>
      <c r="AB324" s="131"/>
      <c r="AE324" s="131"/>
      <c r="AH324" s="131"/>
      <c r="AK324" s="131"/>
      <c r="AN324" s="169"/>
    </row>
    <row r="325" spans="23:40" x14ac:dyDescent="0.25">
      <c r="W325" s="131"/>
      <c r="Y325" s="131"/>
      <c r="AB325" s="131"/>
      <c r="AE325" s="131"/>
      <c r="AH325" s="131"/>
      <c r="AK325" s="131"/>
      <c r="AN325" s="169"/>
    </row>
    <row r="326" spans="23:40" x14ac:dyDescent="0.25">
      <c r="W326" s="131"/>
      <c r="Y326" s="131"/>
      <c r="AB326" s="131"/>
      <c r="AE326" s="131"/>
      <c r="AH326" s="131"/>
      <c r="AK326" s="131"/>
      <c r="AN326" s="169"/>
    </row>
    <row r="327" spans="23:40" x14ac:dyDescent="0.25">
      <c r="W327" s="131"/>
      <c r="Y327" s="131"/>
      <c r="AB327" s="131"/>
      <c r="AE327" s="131"/>
      <c r="AH327" s="131"/>
      <c r="AK327" s="131"/>
      <c r="AN327" s="169"/>
    </row>
    <row r="328" spans="23:40" x14ac:dyDescent="0.25">
      <c r="W328" s="131"/>
      <c r="Y328" s="131"/>
      <c r="AB328" s="131"/>
      <c r="AE328" s="131"/>
      <c r="AH328" s="131"/>
      <c r="AK328" s="131"/>
      <c r="AN328" s="169"/>
    </row>
    <row r="329" spans="23:40" x14ac:dyDescent="0.25">
      <c r="W329" s="131"/>
      <c r="Y329" s="131"/>
      <c r="AB329" s="131"/>
      <c r="AE329" s="131"/>
      <c r="AH329" s="131"/>
      <c r="AK329" s="131"/>
      <c r="AN329" s="169"/>
    </row>
    <row r="330" spans="23:40" x14ac:dyDescent="0.25">
      <c r="W330" s="131"/>
      <c r="Y330" s="131"/>
      <c r="AB330" s="131"/>
      <c r="AE330" s="131"/>
      <c r="AH330" s="131"/>
      <c r="AK330" s="131"/>
      <c r="AN330" s="169"/>
    </row>
    <row r="331" spans="23:40" x14ac:dyDescent="0.25">
      <c r="W331" s="131"/>
      <c r="Y331" s="131"/>
      <c r="AB331" s="131"/>
      <c r="AE331" s="131"/>
      <c r="AH331" s="131"/>
      <c r="AK331" s="131"/>
      <c r="AN331" s="169"/>
    </row>
    <row r="332" spans="23:40" x14ac:dyDescent="0.25">
      <c r="W332" s="131"/>
      <c r="Y332" s="131"/>
      <c r="AB332" s="131"/>
      <c r="AE332" s="131"/>
      <c r="AH332" s="131"/>
      <c r="AK332" s="131"/>
      <c r="AN332" s="169"/>
    </row>
    <row r="333" spans="23:40" x14ac:dyDescent="0.25">
      <c r="W333" s="131"/>
      <c r="Y333" s="131"/>
      <c r="AB333" s="131"/>
      <c r="AE333" s="131"/>
      <c r="AH333" s="131"/>
      <c r="AK333" s="131"/>
      <c r="AN333" s="169"/>
    </row>
    <row r="334" spans="23:40" x14ac:dyDescent="0.25">
      <c r="W334" s="131"/>
      <c r="Y334" s="131"/>
      <c r="AB334" s="131"/>
      <c r="AE334" s="131"/>
      <c r="AH334" s="131"/>
      <c r="AK334" s="131"/>
      <c r="AN334" s="169"/>
    </row>
    <row r="335" spans="23:40" x14ac:dyDescent="0.25">
      <c r="W335" s="131"/>
      <c r="Y335" s="131"/>
      <c r="AB335" s="131"/>
      <c r="AE335" s="131"/>
      <c r="AH335" s="131"/>
      <c r="AK335" s="131"/>
      <c r="AN335" s="169"/>
    </row>
    <row r="336" spans="23:40" x14ac:dyDescent="0.25">
      <c r="W336" s="131"/>
      <c r="Y336" s="131"/>
      <c r="AB336" s="131"/>
      <c r="AE336" s="131"/>
      <c r="AH336" s="131"/>
      <c r="AK336" s="131"/>
      <c r="AN336" s="169"/>
    </row>
    <row r="337" spans="23:40" x14ac:dyDescent="0.25">
      <c r="W337" s="131"/>
      <c r="Y337" s="131"/>
      <c r="AB337" s="131"/>
      <c r="AE337" s="131"/>
      <c r="AH337" s="131"/>
      <c r="AK337" s="131"/>
      <c r="AN337" s="169"/>
    </row>
    <row r="338" spans="23:40" x14ac:dyDescent="0.25">
      <c r="W338" s="131"/>
      <c r="Y338" s="131"/>
      <c r="AB338" s="131"/>
      <c r="AE338" s="131"/>
      <c r="AH338" s="131"/>
      <c r="AK338" s="131"/>
      <c r="AN338" s="169"/>
    </row>
    <row r="339" spans="23:40" x14ac:dyDescent="0.25">
      <c r="W339" s="131"/>
      <c r="Y339" s="131"/>
      <c r="AB339" s="131"/>
      <c r="AE339" s="131"/>
      <c r="AH339" s="131"/>
      <c r="AK339" s="131"/>
      <c r="AN339" s="169"/>
    </row>
    <row r="340" spans="23:40" x14ac:dyDescent="0.25">
      <c r="W340" s="131"/>
      <c r="Y340" s="131"/>
      <c r="AB340" s="131"/>
      <c r="AE340" s="131"/>
      <c r="AH340" s="131"/>
      <c r="AK340" s="131"/>
      <c r="AN340" s="169"/>
    </row>
    <row r="341" spans="23:40" x14ac:dyDescent="0.25">
      <c r="W341" s="131"/>
      <c r="Y341" s="131"/>
      <c r="AB341" s="131"/>
      <c r="AE341" s="131"/>
      <c r="AH341" s="131"/>
      <c r="AK341" s="131"/>
      <c r="AN341" s="169"/>
    </row>
    <row r="342" spans="23:40" x14ac:dyDescent="0.25">
      <c r="W342" s="131"/>
      <c r="Y342" s="131"/>
      <c r="AB342" s="131"/>
      <c r="AE342" s="131"/>
      <c r="AH342" s="131"/>
      <c r="AK342" s="131"/>
      <c r="AN342" s="169"/>
    </row>
    <row r="343" spans="23:40" x14ac:dyDescent="0.25">
      <c r="W343" s="131"/>
      <c r="Y343" s="131"/>
      <c r="AB343" s="131"/>
      <c r="AE343" s="131"/>
      <c r="AH343" s="131"/>
      <c r="AK343" s="131"/>
      <c r="AN343" s="169"/>
    </row>
    <row r="344" spans="23:40" x14ac:dyDescent="0.25">
      <c r="W344" s="131"/>
      <c r="Y344" s="131"/>
      <c r="AB344" s="131"/>
      <c r="AE344" s="131"/>
      <c r="AH344" s="131"/>
      <c r="AK344" s="131"/>
      <c r="AN344" s="169"/>
    </row>
    <row r="345" spans="23:40" x14ac:dyDescent="0.25">
      <c r="W345" s="131"/>
      <c r="Y345" s="131"/>
      <c r="AB345" s="131"/>
      <c r="AE345" s="131"/>
      <c r="AH345" s="131"/>
      <c r="AK345" s="131"/>
      <c r="AN345" s="169"/>
    </row>
    <row r="346" spans="23:40" x14ac:dyDescent="0.25">
      <c r="W346" s="131"/>
      <c r="Y346" s="131"/>
      <c r="AB346" s="131"/>
      <c r="AE346" s="131"/>
      <c r="AH346" s="131"/>
      <c r="AK346" s="131"/>
      <c r="AN346" s="169"/>
    </row>
    <row r="347" spans="23:40" x14ac:dyDescent="0.25">
      <c r="W347" s="131"/>
      <c r="Y347" s="131"/>
      <c r="AB347" s="131"/>
      <c r="AE347" s="131"/>
      <c r="AH347" s="131"/>
      <c r="AK347" s="131"/>
      <c r="AN347" s="169"/>
    </row>
    <row r="348" spans="23:40" x14ac:dyDescent="0.25">
      <c r="W348" s="131"/>
      <c r="Y348" s="131"/>
      <c r="AB348" s="131"/>
      <c r="AE348" s="131"/>
      <c r="AH348" s="131"/>
      <c r="AK348" s="131"/>
      <c r="AN348" s="169"/>
    </row>
    <row r="349" spans="23:40" x14ac:dyDescent="0.25">
      <c r="W349" s="131"/>
      <c r="Y349" s="131"/>
      <c r="AB349" s="131"/>
      <c r="AE349" s="131"/>
      <c r="AH349" s="131"/>
      <c r="AK349" s="131"/>
      <c r="AN349" s="169"/>
    </row>
    <row r="350" spans="23:40" x14ac:dyDescent="0.25">
      <c r="W350" s="131"/>
      <c r="Y350" s="131"/>
      <c r="AB350" s="131"/>
      <c r="AE350" s="131"/>
      <c r="AH350" s="131"/>
      <c r="AK350" s="131"/>
      <c r="AN350" s="169"/>
    </row>
    <row r="351" spans="23:40" x14ac:dyDescent="0.25">
      <c r="W351" s="131"/>
      <c r="Y351" s="131"/>
      <c r="AB351" s="131"/>
      <c r="AE351" s="131"/>
      <c r="AH351" s="131"/>
      <c r="AK351" s="131"/>
      <c r="AN351" s="169"/>
    </row>
    <row r="352" spans="23:40" x14ac:dyDescent="0.25">
      <c r="W352" s="131"/>
      <c r="Y352" s="131"/>
      <c r="AB352" s="131"/>
      <c r="AE352" s="131"/>
      <c r="AH352" s="131"/>
      <c r="AK352" s="131"/>
      <c r="AN352" s="169"/>
    </row>
    <row r="353" spans="23:40" x14ac:dyDescent="0.25">
      <c r="W353" s="131"/>
      <c r="Y353" s="131"/>
      <c r="AB353" s="131"/>
      <c r="AE353" s="131"/>
      <c r="AH353" s="131"/>
      <c r="AK353" s="131"/>
      <c r="AN353" s="169"/>
    </row>
    <row r="354" spans="23:40" x14ac:dyDescent="0.25">
      <c r="W354" s="131"/>
      <c r="Y354" s="131"/>
      <c r="AB354" s="131"/>
      <c r="AE354" s="131"/>
      <c r="AH354" s="131"/>
      <c r="AK354" s="131"/>
      <c r="AN354" s="169"/>
    </row>
    <row r="355" spans="23:40" x14ac:dyDescent="0.25">
      <c r="W355" s="131"/>
      <c r="Y355" s="131"/>
      <c r="AB355" s="131"/>
      <c r="AE355" s="131"/>
      <c r="AH355" s="131"/>
      <c r="AK355" s="131"/>
      <c r="AN355" s="169"/>
    </row>
    <row r="356" spans="23:40" x14ac:dyDescent="0.25">
      <c r="W356" s="131"/>
      <c r="Y356" s="131"/>
      <c r="AB356" s="131"/>
      <c r="AE356" s="131"/>
      <c r="AH356" s="131"/>
      <c r="AK356" s="131"/>
      <c r="AN356" s="169"/>
    </row>
    <row r="357" spans="23:40" x14ac:dyDescent="0.25">
      <c r="W357" s="131"/>
      <c r="Y357" s="131"/>
      <c r="AB357" s="131"/>
      <c r="AE357" s="131"/>
      <c r="AH357" s="131"/>
      <c r="AK357" s="131"/>
      <c r="AN357" s="169"/>
    </row>
    <row r="358" spans="23:40" x14ac:dyDescent="0.25">
      <c r="W358" s="131"/>
      <c r="Y358" s="131"/>
      <c r="AB358" s="131"/>
      <c r="AE358" s="131"/>
      <c r="AH358" s="131"/>
      <c r="AK358" s="131"/>
      <c r="AN358" s="169"/>
    </row>
    <row r="359" spans="23:40" x14ac:dyDescent="0.25">
      <c r="W359" s="131"/>
      <c r="Y359" s="131"/>
      <c r="AB359" s="131"/>
      <c r="AE359" s="131"/>
      <c r="AH359" s="131"/>
      <c r="AK359" s="131"/>
      <c r="AN359" s="169"/>
    </row>
    <row r="360" spans="23:40" x14ac:dyDescent="0.25">
      <c r="W360" s="131"/>
      <c r="Y360" s="131"/>
      <c r="AB360" s="131"/>
      <c r="AE360" s="131"/>
      <c r="AH360" s="131"/>
      <c r="AK360" s="131"/>
      <c r="AN360" s="169"/>
    </row>
    <row r="361" spans="23:40" x14ac:dyDescent="0.25">
      <c r="W361" s="131"/>
      <c r="Y361" s="131"/>
      <c r="AB361" s="131"/>
      <c r="AE361" s="131"/>
      <c r="AH361" s="131"/>
      <c r="AK361" s="131"/>
      <c r="AN361" s="169"/>
    </row>
    <row r="362" spans="23:40" x14ac:dyDescent="0.25">
      <c r="W362" s="131"/>
      <c r="Y362" s="131"/>
      <c r="AB362" s="131"/>
      <c r="AE362" s="131"/>
      <c r="AH362" s="131"/>
      <c r="AK362" s="131"/>
      <c r="AN362" s="169"/>
    </row>
    <row r="363" spans="23:40" x14ac:dyDescent="0.25">
      <c r="W363" s="131"/>
      <c r="Y363" s="131"/>
      <c r="AB363" s="131"/>
      <c r="AE363" s="131"/>
      <c r="AH363" s="131"/>
      <c r="AK363" s="131"/>
      <c r="AN363" s="169"/>
    </row>
    <row r="364" spans="23:40" x14ac:dyDescent="0.25">
      <c r="W364" s="131"/>
      <c r="Y364" s="131"/>
      <c r="AB364" s="131"/>
      <c r="AE364" s="131"/>
      <c r="AH364" s="131"/>
      <c r="AK364" s="131"/>
      <c r="AN364" s="169"/>
    </row>
    <row r="365" spans="23:40" x14ac:dyDescent="0.25">
      <c r="W365" s="131"/>
      <c r="Y365" s="131"/>
      <c r="AB365" s="131"/>
      <c r="AE365" s="131"/>
      <c r="AH365" s="131"/>
      <c r="AK365" s="131"/>
      <c r="AN365" s="169"/>
    </row>
    <row r="366" spans="23:40" x14ac:dyDescent="0.25">
      <c r="W366" s="131"/>
      <c r="Y366" s="131"/>
      <c r="AB366" s="131"/>
      <c r="AE366" s="131"/>
      <c r="AH366" s="131"/>
      <c r="AK366" s="131"/>
      <c r="AN366" s="169"/>
    </row>
    <row r="367" spans="23:40" x14ac:dyDescent="0.25">
      <c r="W367" s="131"/>
      <c r="Y367" s="131"/>
      <c r="AB367" s="131"/>
      <c r="AE367" s="131"/>
      <c r="AH367" s="131"/>
      <c r="AK367" s="131"/>
      <c r="AN367" s="169"/>
    </row>
    <row r="368" spans="23:40" x14ac:dyDescent="0.25">
      <c r="W368" s="131"/>
      <c r="Y368" s="131"/>
      <c r="AB368" s="131"/>
      <c r="AE368" s="131"/>
      <c r="AH368" s="131"/>
      <c r="AK368" s="131"/>
      <c r="AN368" s="169"/>
    </row>
    <row r="369" spans="23:40" x14ac:dyDescent="0.25">
      <c r="W369" s="131"/>
      <c r="Y369" s="131"/>
      <c r="AB369" s="131"/>
      <c r="AE369" s="131"/>
      <c r="AH369" s="131"/>
      <c r="AK369" s="131"/>
      <c r="AN369" s="169"/>
    </row>
    <row r="370" spans="23:40" x14ac:dyDescent="0.25">
      <c r="W370" s="131"/>
      <c r="Y370" s="131"/>
      <c r="AB370" s="131"/>
      <c r="AE370" s="131"/>
      <c r="AH370" s="131"/>
      <c r="AK370" s="131"/>
      <c r="AN370" s="169"/>
    </row>
    <row r="371" spans="23:40" x14ac:dyDescent="0.25">
      <c r="W371" s="131"/>
      <c r="Y371" s="131"/>
      <c r="AB371" s="131"/>
      <c r="AE371" s="131"/>
      <c r="AH371" s="131"/>
      <c r="AK371" s="131"/>
      <c r="AN371" s="169"/>
    </row>
    <row r="372" spans="23:40" x14ac:dyDescent="0.25">
      <c r="W372" s="131"/>
      <c r="Y372" s="131"/>
      <c r="AB372" s="131"/>
      <c r="AE372" s="131"/>
      <c r="AH372" s="131"/>
      <c r="AK372" s="131"/>
      <c r="AN372" s="169"/>
    </row>
    <row r="373" spans="23:40" x14ac:dyDescent="0.25">
      <c r="W373" s="131"/>
      <c r="Y373" s="131"/>
      <c r="AB373" s="131"/>
      <c r="AE373" s="131"/>
      <c r="AH373" s="131"/>
      <c r="AK373" s="131"/>
      <c r="AN373" s="169"/>
    </row>
    <row r="374" spans="23:40" x14ac:dyDescent="0.25">
      <c r="W374" s="131"/>
      <c r="Y374" s="131"/>
      <c r="AB374" s="131"/>
      <c r="AE374" s="131"/>
      <c r="AH374" s="131"/>
      <c r="AK374" s="131"/>
      <c r="AN374" s="169"/>
    </row>
    <row r="375" spans="23:40" x14ac:dyDescent="0.25">
      <c r="W375" s="131"/>
      <c r="Y375" s="131"/>
      <c r="AB375" s="131"/>
      <c r="AE375" s="131"/>
      <c r="AH375" s="131"/>
      <c r="AK375" s="131"/>
      <c r="AN375" s="169"/>
    </row>
    <row r="376" spans="23:40" x14ac:dyDescent="0.25">
      <c r="W376" s="131"/>
      <c r="Y376" s="131"/>
      <c r="AB376" s="131"/>
      <c r="AE376" s="131"/>
      <c r="AH376" s="131"/>
      <c r="AK376" s="131"/>
      <c r="AN376" s="169"/>
    </row>
    <row r="377" spans="23:40" x14ac:dyDescent="0.25">
      <c r="W377" s="131"/>
      <c r="Y377" s="131"/>
      <c r="AB377" s="131"/>
      <c r="AE377" s="131"/>
      <c r="AH377" s="131"/>
      <c r="AK377" s="131"/>
      <c r="AN377" s="169"/>
    </row>
    <row r="378" spans="23:40" x14ac:dyDescent="0.25">
      <c r="W378" s="131"/>
      <c r="Y378" s="131"/>
      <c r="AB378" s="131"/>
      <c r="AE378" s="131"/>
      <c r="AH378" s="131"/>
      <c r="AK378" s="131"/>
      <c r="AN378" s="169"/>
    </row>
    <row r="379" spans="23:40" x14ac:dyDescent="0.25">
      <c r="W379" s="131"/>
      <c r="Y379" s="131"/>
      <c r="AB379" s="131"/>
      <c r="AE379" s="131"/>
      <c r="AH379" s="131"/>
      <c r="AK379" s="131"/>
      <c r="AN379" s="169"/>
    </row>
    <row r="380" spans="23:40" x14ac:dyDescent="0.25">
      <c r="W380" s="131"/>
      <c r="Y380" s="131"/>
      <c r="AB380" s="131"/>
      <c r="AE380" s="131"/>
      <c r="AH380" s="131"/>
      <c r="AK380" s="131"/>
      <c r="AN380" s="169"/>
    </row>
    <row r="381" spans="23:40" x14ac:dyDescent="0.25">
      <c r="W381" s="131"/>
      <c r="Y381" s="131"/>
      <c r="AB381" s="131"/>
      <c r="AE381" s="131"/>
      <c r="AH381" s="131"/>
      <c r="AK381" s="131"/>
      <c r="AN381" s="169"/>
    </row>
    <row r="382" spans="23:40" x14ac:dyDescent="0.25">
      <c r="W382" s="131"/>
      <c r="Y382" s="131"/>
      <c r="AB382" s="131"/>
      <c r="AE382" s="131"/>
      <c r="AH382" s="131"/>
      <c r="AK382" s="131"/>
      <c r="AN382" s="169"/>
    </row>
    <row r="383" spans="23:40" x14ac:dyDescent="0.25">
      <c r="W383" s="131"/>
      <c r="Y383" s="131"/>
      <c r="AB383" s="131"/>
      <c r="AE383" s="131"/>
      <c r="AH383" s="131"/>
      <c r="AK383" s="131"/>
      <c r="AN383" s="169"/>
    </row>
    <row r="384" spans="23:40" x14ac:dyDescent="0.25">
      <c r="W384" s="131"/>
      <c r="Y384" s="131"/>
      <c r="AB384" s="131"/>
      <c r="AE384" s="131"/>
      <c r="AH384" s="131"/>
      <c r="AK384" s="131"/>
      <c r="AN384" s="169"/>
    </row>
    <row r="385" spans="23:40" x14ac:dyDescent="0.25">
      <c r="W385" s="131"/>
      <c r="Y385" s="131"/>
      <c r="AB385" s="131"/>
      <c r="AE385" s="131"/>
      <c r="AH385" s="131"/>
      <c r="AK385" s="131"/>
      <c r="AN385" s="169"/>
    </row>
    <row r="386" spans="23:40" x14ac:dyDescent="0.25">
      <c r="W386" s="131"/>
      <c r="Y386" s="131"/>
      <c r="AB386" s="131"/>
      <c r="AE386" s="131"/>
      <c r="AH386" s="131"/>
      <c r="AK386" s="131"/>
      <c r="AN386" s="169"/>
    </row>
    <row r="387" spans="23:40" x14ac:dyDescent="0.25">
      <c r="W387" s="131"/>
      <c r="Y387" s="131"/>
      <c r="AB387" s="131"/>
      <c r="AE387" s="131"/>
      <c r="AH387" s="131"/>
      <c r="AK387" s="131"/>
      <c r="AN387" s="169"/>
    </row>
    <row r="388" spans="23:40" x14ac:dyDescent="0.25">
      <c r="W388" s="131"/>
      <c r="Y388" s="131"/>
      <c r="AB388" s="131"/>
      <c r="AE388" s="131"/>
      <c r="AH388" s="131"/>
      <c r="AK388" s="131"/>
      <c r="AN388" s="169"/>
    </row>
    <row r="389" spans="23:40" x14ac:dyDescent="0.25">
      <c r="W389" s="131"/>
      <c r="Y389" s="131"/>
      <c r="AB389" s="131"/>
      <c r="AE389" s="131"/>
      <c r="AH389" s="131"/>
      <c r="AK389" s="131"/>
      <c r="AN389" s="169"/>
    </row>
    <row r="390" spans="23:40" x14ac:dyDescent="0.25">
      <c r="W390" s="131"/>
      <c r="Y390" s="131"/>
      <c r="AB390" s="131"/>
      <c r="AE390" s="131"/>
      <c r="AH390" s="131"/>
      <c r="AK390" s="131"/>
      <c r="AN390" s="169"/>
    </row>
    <row r="391" spans="23:40" x14ac:dyDescent="0.25">
      <c r="W391" s="131"/>
      <c r="Y391" s="131"/>
      <c r="AB391" s="131"/>
      <c r="AE391" s="131"/>
      <c r="AH391" s="131"/>
      <c r="AK391" s="131"/>
      <c r="AN391" s="169"/>
    </row>
    <row r="392" spans="23:40" x14ac:dyDescent="0.25">
      <c r="W392" s="131"/>
      <c r="Y392" s="131"/>
      <c r="AB392" s="131"/>
      <c r="AE392" s="131"/>
      <c r="AH392" s="131"/>
      <c r="AK392" s="131"/>
      <c r="AN392" s="169"/>
    </row>
    <row r="393" spans="23:40" x14ac:dyDescent="0.25">
      <c r="W393" s="131"/>
      <c r="Y393" s="131"/>
      <c r="AB393" s="131"/>
      <c r="AE393" s="131"/>
      <c r="AH393" s="131"/>
      <c r="AK393" s="131"/>
      <c r="AN393" s="169"/>
    </row>
    <row r="394" spans="23:40" x14ac:dyDescent="0.25">
      <c r="W394" s="131"/>
      <c r="Y394" s="131"/>
      <c r="AB394" s="131"/>
      <c r="AE394" s="131"/>
      <c r="AH394" s="131"/>
      <c r="AK394" s="131"/>
      <c r="AN394" s="169"/>
    </row>
    <row r="395" spans="23:40" x14ac:dyDescent="0.25">
      <c r="W395" s="131"/>
      <c r="Y395" s="131"/>
      <c r="AB395" s="131"/>
      <c r="AE395" s="131"/>
      <c r="AH395" s="131"/>
      <c r="AK395" s="131"/>
      <c r="AN395" s="169"/>
    </row>
    <row r="396" spans="23:40" x14ac:dyDescent="0.25">
      <c r="W396" s="131"/>
      <c r="Y396" s="131"/>
      <c r="AB396" s="131"/>
      <c r="AE396" s="131"/>
      <c r="AH396" s="131"/>
      <c r="AK396" s="131"/>
      <c r="AN396" s="169"/>
    </row>
    <row r="397" spans="23:40" x14ac:dyDescent="0.25">
      <c r="W397" s="131"/>
      <c r="Y397" s="131"/>
      <c r="AB397" s="131"/>
      <c r="AE397" s="131"/>
      <c r="AH397" s="131"/>
      <c r="AK397" s="131"/>
      <c r="AN397" s="169"/>
    </row>
    <row r="398" spans="23:40" x14ac:dyDescent="0.25">
      <c r="W398" s="131"/>
      <c r="Y398" s="131"/>
      <c r="AB398" s="131"/>
      <c r="AE398" s="131"/>
      <c r="AH398" s="131"/>
      <c r="AK398" s="131"/>
      <c r="AN398" s="169"/>
    </row>
    <row r="399" spans="23:40" x14ac:dyDescent="0.25">
      <c r="W399" s="131"/>
      <c r="Y399" s="131"/>
      <c r="AB399" s="131"/>
      <c r="AE399" s="131"/>
      <c r="AH399" s="131"/>
      <c r="AK399" s="131"/>
      <c r="AN399" s="169"/>
    </row>
    <row r="400" spans="23:40" x14ac:dyDescent="0.25">
      <c r="W400" s="131"/>
      <c r="Y400" s="131"/>
      <c r="AB400" s="131"/>
      <c r="AE400" s="131"/>
      <c r="AH400" s="131"/>
      <c r="AK400" s="131"/>
      <c r="AN400" s="169"/>
    </row>
    <row r="401" spans="23:40" x14ac:dyDescent="0.25">
      <c r="W401" s="131"/>
      <c r="Y401" s="131"/>
      <c r="AB401" s="131"/>
      <c r="AE401" s="131"/>
      <c r="AH401" s="131"/>
      <c r="AK401" s="131"/>
      <c r="AN401" s="169"/>
    </row>
    <row r="402" spans="23:40" x14ac:dyDescent="0.25">
      <c r="W402" s="131"/>
      <c r="Y402" s="131"/>
      <c r="AB402" s="131"/>
      <c r="AE402" s="131"/>
      <c r="AH402" s="131"/>
      <c r="AK402" s="131"/>
      <c r="AN402" s="169"/>
    </row>
    <row r="403" spans="23:40" x14ac:dyDescent="0.25">
      <c r="W403" s="131"/>
      <c r="Y403" s="131"/>
      <c r="AB403" s="131"/>
      <c r="AE403" s="131"/>
      <c r="AH403" s="131"/>
      <c r="AK403" s="131"/>
      <c r="AN403" s="169"/>
    </row>
    <row r="404" spans="23:40" x14ac:dyDescent="0.25">
      <c r="W404" s="131"/>
      <c r="Y404" s="131"/>
      <c r="AB404" s="131"/>
      <c r="AE404" s="131"/>
      <c r="AH404" s="131"/>
      <c r="AK404" s="131"/>
      <c r="AN404" s="169"/>
    </row>
    <row r="405" spans="23:40" x14ac:dyDescent="0.25">
      <c r="W405" s="131"/>
      <c r="Y405" s="131"/>
      <c r="AB405" s="131"/>
      <c r="AE405" s="131"/>
      <c r="AH405" s="131"/>
      <c r="AK405" s="131"/>
      <c r="AN405" s="169"/>
    </row>
    <row r="406" spans="23:40" x14ac:dyDescent="0.25">
      <c r="W406" s="131"/>
      <c r="Y406" s="131"/>
      <c r="AB406" s="131"/>
      <c r="AE406" s="131"/>
      <c r="AH406" s="131"/>
      <c r="AK406" s="131"/>
      <c r="AN406" s="169"/>
    </row>
    <row r="407" spans="23:40" x14ac:dyDescent="0.25">
      <c r="W407" s="131"/>
      <c r="Y407" s="131"/>
      <c r="AB407" s="131"/>
      <c r="AE407" s="131"/>
      <c r="AH407" s="131"/>
      <c r="AK407" s="131"/>
      <c r="AN407" s="169"/>
    </row>
    <row r="408" spans="23:40" x14ac:dyDescent="0.25">
      <c r="W408" s="131"/>
      <c r="Y408" s="131"/>
      <c r="AB408" s="131"/>
      <c r="AE408" s="131"/>
      <c r="AH408" s="131"/>
      <c r="AK408" s="131"/>
      <c r="AN408" s="169"/>
    </row>
    <row r="409" spans="23:40" x14ac:dyDescent="0.25">
      <c r="W409" s="131"/>
      <c r="Y409" s="131"/>
      <c r="AB409" s="131"/>
      <c r="AE409" s="131"/>
      <c r="AH409" s="131"/>
      <c r="AK409" s="131"/>
      <c r="AN409" s="169"/>
    </row>
    <row r="410" spans="23:40" x14ac:dyDescent="0.25">
      <c r="W410" s="131"/>
      <c r="Y410" s="131"/>
      <c r="AB410" s="131"/>
      <c r="AE410" s="131"/>
      <c r="AH410" s="131"/>
      <c r="AK410" s="131"/>
      <c r="AN410" s="169"/>
    </row>
    <row r="411" spans="23:40" x14ac:dyDescent="0.25">
      <c r="W411" s="131"/>
      <c r="Y411" s="131"/>
      <c r="AB411" s="131"/>
      <c r="AE411" s="131"/>
      <c r="AH411" s="131"/>
      <c r="AK411" s="131"/>
      <c r="AN411" s="169"/>
    </row>
    <row r="412" spans="23:40" x14ac:dyDescent="0.25">
      <c r="W412" s="131"/>
      <c r="Y412" s="131"/>
      <c r="AB412" s="131"/>
      <c r="AE412" s="131"/>
      <c r="AH412" s="131"/>
      <c r="AK412" s="131"/>
      <c r="AN412" s="169"/>
    </row>
    <row r="413" spans="23:40" x14ac:dyDescent="0.25">
      <c r="W413" s="131"/>
      <c r="Y413" s="131"/>
      <c r="AB413" s="131"/>
      <c r="AE413" s="131"/>
      <c r="AH413" s="131"/>
      <c r="AK413" s="131"/>
      <c r="AN413" s="169"/>
    </row>
    <row r="414" spans="23:40" x14ac:dyDescent="0.25">
      <c r="W414" s="131"/>
      <c r="Y414" s="131"/>
      <c r="AB414" s="131"/>
      <c r="AE414" s="131"/>
      <c r="AH414" s="131"/>
      <c r="AK414" s="131"/>
      <c r="AN414" s="169"/>
    </row>
    <row r="415" spans="23:40" x14ac:dyDescent="0.25">
      <c r="W415" s="131"/>
      <c r="Y415" s="131"/>
      <c r="AB415" s="131"/>
      <c r="AE415" s="131"/>
      <c r="AH415" s="131"/>
      <c r="AK415" s="131"/>
      <c r="AN415" s="169"/>
    </row>
    <row r="416" spans="23:40" x14ac:dyDescent="0.25">
      <c r="W416" s="131"/>
      <c r="Y416" s="131"/>
      <c r="AB416" s="131"/>
      <c r="AE416" s="131"/>
      <c r="AH416" s="131"/>
      <c r="AK416" s="131"/>
      <c r="AN416" s="169"/>
    </row>
    <row r="417" spans="23:40" x14ac:dyDescent="0.25">
      <c r="W417" s="131"/>
      <c r="Y417" s="131"/>
      <c r="AB417" s="131"/>
      <c r="AE417" s="131"/>
      <c r="AH417" s="131"/>
      <c r="AK417" s="131"/>
      <c r="AN417" s="169"/>
    </row>
    <row r="418" spans="23:40" x14ac:dyDescent="0.25">
      <c r="W418" s="131"/>
      <c r="Y418" s="131"/>
      <c r="AB418" s="131"/>
      <c r="AE418" s="131"/>
      <c r="AH418" s="131"/>
      <c r="AK418" s="131"/>
      <c r="AN418" s="169"/>
    </row>
    <row r="419" spans="23:40" x14ac:dyDescent="0.25">
      <c r="W419" s="131"/>
      <c r="Y419" s="131"/>
      <c r="AB419" s="131"/>
      <c r="AE419" s="131"/>
      <c r="AH419" s="131"/>
      <c r="AK419" s="131"/>
      <c r="AN419" s="169"/>
    </row>
    <row r="420" spans="23:40" x14ac:dyDescent="0.25">
      <c r="W420" s="131"/>
      <c r="Y420" s="131"/>
      <c r="AB420" s="131"/>
      <c r="AE420" s="131"/>
      <c r="AH420" s="131"/>
      <c r="AK420" s="131"/>
      <c r="AN420" s="169"/>
    </row>
    <row r="421" spans="23:40" x14ac:dyDescent="0.25">
      <c r="W421" s="131"/>
      <c r="Y421" s="131"/>
      <c r="AB421" s="131"/>
      <c r="AE421" s="131"/>
      <c r="AH421" s="131"/>
      <c r="AK421" s="131"/>
      <c r="AN421" s="169"/>
    </row>
    <row r="422" spans="23:40" x14ac:dyDescent="0.25">
      <c r="W422" s="131"/>
      <c r="Y422" s="131"/>
      <c r="AB422" s="131"/>
      <c r="AE422" s="131"/>
      <c r="AH422" s="131"/>
      <c r="AK422" s="131"/>
      <c r="AN422" s="169"/>
    </row>
    <row r="423" spans="23:40" x14ac:dyDescent="0.25">
      <c r="W423" s="131"/>
      <c r="Y423" s="131"/>
      <c r="AB423" s="131"/>
      <c r="AE423" s="131"/>
      <c r="AH423" s="131"/>
      <c r="AK423" s="131"/>
      <c r="AN423" s="169"/>
    </row>
    <row r="424" spans="23:40" x14ac:dyDescent="0.25">
      <c r="W424" s="131"/>
      <c r="Y424" s="131"/>
      <c r="AB424" s="131"/>
      <c r="AE424" s="131"/>
      <c r="AH424" s="131"/>
      <c r="AK424" s="131"/>
      <c r="AN424" s="169"/>
    </row>
    <row r="425" spans="23:40" x14ac:dyDescent="0.25">
      <c r="W425" s="131"/>
      <c r="Y425" s="131"/>
      <c r="AB425" s="131"/>
      <c r="AE425" s="131"/>
      <c r="AH425" s="131"/>
      <c r="AK425" s="131"/>
      <c r="AN425" s="169"/>
    </row>
    <row r="426" spans="23:40" x14ac:dyDescent="0.25">
      <c r="W426" s="131"/>
      <c r="Y426" s="131"/>
      <c r="AB426" s="131"/>
      <c r="AE426" s="131"/>
      <c r="AH426" s="131"/>
      <c r="AK426" s="131"/>
      <c r="AN426" s="169"/>
    </row>
    <row r="427" spans="23:40" x14ac:dyDescent="0.25">
      <c r="W427" s="131"/>
      <c r="Y427" s="131"/>
      <c r="AB427" s="131"/>
      <c r="AE427" s="131"/>
      <c r="AH427" s="131"/>
      <c r="AK427" s="131"/>
      <c r="AN427" s="169"/>
    </row>
    <row r="428" spans="23:40" x14ac:dyDescent="0.25">
      <c r="W428" s="131"/>
      <c r="Y428" s="131"/>
      <c r="AB428" s="131"/>
      <c r="AE428" s="131"/>
      <c r="AH428" s="131"/>
      <c r="AK428" s="131"/>
      <c r="AN428" s="169"/>
    </row>
    <row r="429" spans="23:40" x14ac:dyDescent="0.25">
      <c r="W429" s="131"/>
      <c r="Y429" s="131"/>
      <c r="AB429" s="131"/>
      <c r="AE429" s="131"/>
      <c r="AH429" s="131"/>
      <c r="AK429" s="131"/>
      <c r="AN429" s="169"/>
    </row>
    <row r="430" spans="23:40" x14ac:dyDescent="0.25">
      <c r="W430" s="131"/>
      <c r="Y430" s="131"/>
      <c r="AB430" s="131"/>
      <c r="AE430" s="131"/>
      <c r="AH430" s="131"/>
      <c r="AK430" s="131"/>
      <c r="AN430" s="169"/>
    </row>
    <row r="431" spans="23:40" x14ac:dyDescent="0.25">
      <c r="W431" s="131"/>
      <c r="Y431" s="131"/>
      <c r="AB431" s="131"/>
      <c r="AE431" s="131"/>
      <c r="AH431" s="131"/>
      <c r="AK431" s="131"/>
      <c r="AN431" s="169"/>
    </row>
    <row r="432" spans="23:40" x14ac:dyDescent="0.25">
      <c r="W432" s="131"/>
      <c r="Y432" s="131"/>
      <c r="AB432" s="131"/>
      <c r="AE432" s="131"/>
      <c r="AH432" s="131"/>
      <c r="AK432" s="131"/>
      <c r="AN432" s="169"/>
    </row>
    <row r="433" spans="23:40" x14ac:dyDescent="0.25">
      <c r="W433" s="131"/>
      <c r="Y433" s="131"/>
      <c r="AB433" s="131"/>
      <c r="AE433" s="131"/>
      <c r="AH433" s="131"/>
      <c r="AK433" s="131"/>
      <c r="AN433" s="169"/>
    </row>
    <row r="434" spans="23:40" x14ac:dyDescent="0.25">
      <c r="W434" s="131"/>
      <c r="Y434" s="131"/>
      <c r="AB434" s="131"/>
      <c r="AE434" s="131"/>
      <c r="AH434" s="131"/>
      <c r="AK434" s="131"/>
      <c r="AN434" s="169"/>
    </row>
    <row r="435" spans="23:40" x14ac:dyDescent="0.25">
      <c r="W435" s="131"/>
      <c r="Y435" s="131"/>
      <c r="AB435" s="131"/>
      <c r="AE435" s="131"/>
      <c r="AH435" s="131"/>
      <c r="AK435" s="131"/>
      <c r="AN435" s="169"/>
    </row>
    <row r="436" spans="23:40" x14ac:dyDescent="0.25">
      <c r="W436" s="131"/>
      <c r="Y436" s="131"/>
      <c r="AB436" s="131"/>
      <c r="AE436" s="131"/>
      <c r="AH436" s="131"/>
      <c r="AK436" s="131"/>
      <c r="AN436" s="169"/>
    </row>
    <row r="437" spans="23:40" x14ac:dyDescent="0.25">
      <c r="W437" s="131"/>
      <c r="Y437" s="131"/>
      <c r="AB437" s="131"/>
      <c r="AE437" s="131"/>
      <c r="AH437" s="131"/>
      <c r="AK437" s="131"/>
      <c r="AN437" s="169"/>
    </row>
    <row r="438" spans="23:40" x14ac:dyDescent="0.25">
      <c r="W438" s="131"/>
      <c r="Y438" s="131"/>
      <c r="AB438" s="131"/>
      <c r="AE438" s="131"/>
      <c r="AH438" s="131"/>
      <c r="AK438" s="131"/>
      <c r="AN438" s="169"/>
    </row>
    <row r="439" spans="23:40" x14ac:dyDescent="0.25">
      <c r="W439" s="131"/>
      <c r="Y439" s="131"/>
      <c r="AB439" s="131"/>
      <c r="AE439" s="131"/>
      <c r="AH439" s="131"/>
      <c r="AK439" s="131"/>
      <c r="AN439" s="169"/>
    </row>
    <row r="440" spans="23:40" x14ac:dyDescent="0.25">
      <c r="W440" s="131"/>
      <c r="Y440" s="131"/>
      <c r="AB440" s="131"/>
      <c r="AE440" s="131"/>
      <c r="AH440" s="131"/>
      <c r="AK440" s="131"/>
      <c r="AN440" s="169"/>
    </row>
    <row r="441" spans="23:40" x14ac:dyDescent="0.25">
      <c r="W441" s="131"/>
      <c r="Y441" s="131"/>
      <c r="AB441" s="131"/>
      <c r="AE441" s="131"/>
      <c r="AH441" s="131"/>
      <c r="AK441" s="131"/>
      <c r="AN441" s="169"/>
    </row>
    <row r="442" spans="23:40" x14ac:dyDescent="0.25">
      <c r="W442" s="131"/>
      <c r="Y442" s="131"/>
      <c r="AB442" s="131"/>
      <c r="AE442" s="131"/>
      <c r="AH442" s="131"/>
      <c r="AK442" s="131"/>
      <c r="AN442" s="169"/>
    </row>
    <row r="443" spans="23:40" x14ac:dyDescent="0.25">
      <c r="W443" s="131"/>
      <c r="Y443" s="131"/>
      <c r="AB443" s="131"/>
      <c r="AE443" s="131"/>
      <c r="AH443" s="131"/>
      <c r="AK443" s="131"/>
      <c r="AN443" s="169"/>
    </row>
    <row r="444" spans="23:40" x14ac:dyDescent="0.25">
      <c r="W444" s="131"/>
      <c r="Y444" s="131"/>
      <c r="AB444" s="131"/>
      <c r="AE444" s="131"/>
      <c r="AH444" s="131"/>
      <c r="AK444" s="131"/>
      <c r="AN444" s="169"/>
    </row>
    <row r="445" spans="23:40" x14ac:dyDescent="0.25">
      <c r="W445" s="131"/>
      <c r="Y445" s="131"/>
      <c r="AB445" s="131"/>
      <c r="AE445" s="131"/>
      <c r="AH445" s="131"/>
      <c r="AK445" s="131"/>
      <c r="AN445" s="169"/>
    </row>
    <row r="446" spans="23:40" x14ac:dyDescent="0.25">
      <c r="W446" s="131"/>
      <c r="Y446" s="131"/>
      <c r="AB446" s="131"/>
      <c r="AE446" s="131"/>
      <c r="AH446" s="131"/>
      <c r="AK446" s="131"/>
      <c r="AN446" s="169"/>
    </row>
    <row r="447" spans="23:40" x14ac:dyDescent="0.25">
      <c r="W447" s="131"/>
      <c r="Y447" s="131"/>
      <c r="AB447" s="131"/>
      <c r="AE447" s="131"/>
      <c r="AH447" s="131"/>
      <c r="AK447" s="131"/>
      <c r="AN447" s="169"/>
    </row>
    <row r="448" spans="23:40" x14ac:dyDescent="0.25">
      <c r="W448" s="131"/>
      <c r="Y448" s="131"/>
      <c r="AB448" s="131"/>
      <c r="AE448" s="131"/>
      <c r="AH448" s="131"/>
      <c r="AK448" s="131"/>
      <c r="AN448" s="169"/>
    </row>
    <row r="449" spans="23:40" x14ac:dyDescent="0.25">
      <c r="W449" s="131"/>
      <c r="Y449" s="131"/>
      <c r="AB449" s="131"/>
      <c r="AE449" s="131"/>
      <c r="AH449" s="131"/>
      <c r="AK449" s="131"/>
      <c r="AN449" s="169"/>
    </row>
    <row r="450" spans="23:40" x14ac:dyDescent="0.25">
      <c r="W450" s="131"/>
      <c r="Y450" s="131"/>
      <c r="AB450" s="131"/>
      <c r="AE450" s="131"/>
      <c r="AH450" s="131"/>
      <c r="AK450" s="131"/>
      <c r="AN450" s="169"/>
    </row>
    <row r="451" spans="23:40" x14ac:dyDescent="0.25">
      <c r="W451" s="131"/>
      <c r="Y451" s="131"/>
      <c r="AB451" s="131"/>
      <c r="AE451" s="131"/>
      <c r="AH451" s="131"/>
      <c r="AK451" s="131"/>
      <c r="AN451" s="169"/>
    </row>
    <row r="452" spans="23:40" x14ac:dyDescent="0.25">
      <c r="W452" s="131"/>
      <c r="Y452" s="131"/>
      <c r="AB452" s="131"/>
      <c r="AE452" s="131"/>
      <c r="AH452" s="131"/>
      <c r="AK452" s="131"/>
      <c r="AN452" s="169"/>
    </row>
    <row r="453" spans="23:40" x14ac:dyDescent="0.25">
      <c r="W453" s="131"/>
      <c r="Y453" s="131"/>
      <c r="AB453" s="131"/>
      <c r="AE453" s="131"/>
      <c r="AH453" s="131"/>
      <c r="AK453" s="131"/>
      <c r="AN453" s="169"/>
    </row>
    <row r="454" spans="23:40" x14ac:dyDescent="0.25">
      <c r="W454" s="131"/>
      <c r="Y454" s="131"/>
      <c r="AB454" s="131"/>
      <c r="AE454" s="131"/>
      <c r="AH454" s="131"/>
      <c r="AK454" s="131"/>
      <c r="AN454" s="169"/>
    </row>
    <row r="455" spans="23:40" x14ac:dyDescent="0.25">
      <c r="W455" s="131"/>
      <c r="Y455" s="131"/>
      <c r="AB455" s="131"/>
      <c r="AE455" s="131"/>
      <c r="AH455" s="131"/>
      <c r="AK455" s="131"/>
      <c r="AN455" s="169"/>
    </row>
    <row r="456" spans="23:40" x14ac:dyDescent="0.25">
      <c r="W456" s="131"/>
      <c r="Y456" s="131"/>
      <c r="AB456" s="131"/>
      <c r="AE456" s="131"/>
      <c r="AH456" s="131"/>
      <c r="AK456" s="131"/>
      <c r="AN456" s="169"/>
    </row>
    <row r="457" spans="23:40" x14ac:dyDescent="0.25">
      <c r="W457" s="131"/>
      <c r="Y457" s="131"/>
      <c r="AB457" s="131"/>
      <c r="AE457" s="131"/>
      <c r="AH457" s="131"/>
      <c r="AK457" s="131"/>
      <c r="AN457" s="169"/>
    </row>
    <row r="458" spans="23:40" x14ac:dyDescent="0.25">
      <c r="W458" s="131"/>
      <c r="Y458" s="131"/>
      <c r="AB458" s="131"/>
      <c r="AE458" s="131"/>
      <c r="AH458" s="131"/>
      <c r="AK458" s="131"/>
      <c r="AN458" s="169"/>
    </row>
    <row r="459" spans="23:40" x14ac:dyDescent="0.25">
      <c r="W459" s="131"/>
      <c r="Y459" s="131"/>
      <c r="AB459" s="131"/>
      <c r="AE459" s="131"/>
      <c r="AH459" s="131"/>
      <c r="AK459" s="131"/>
      <c r="AN459" s="169"/>
    </row>
    <row r="460" spans="23:40" x14ac:dyDescent="0.25">
      <c r="W460" s="131"/>
      <c r="Y460" s="131"/>
      <c r="AB460" s="131"/>
      <c r="AE460" s="131"/>
      <c r="AH460" s="131"/>
      <c r="AK460" s="131"/>
      <c r="AN460" s="169"/>
    </row>
    <row r="461" spans="23:40" x14ac:dyDescent="0.25">
      <c r="W461" s="131"/>
      <c r="Y461" s="131"/>
      <c r="AB461" s="131"/>
      <c r="AE461" s="131"/>
      <c r="AH461" s="131"/>
      <c r="AK461" s="131"/>
      <c r="AN461" s="169"/>
    </row>
    <row r="462" spans="23:40" x14ac:dyDescent="0.25">
      <c r="W462" s="131"/>
      <c r="Y462" s="131"/>
      <c r="AB462" s="131"/>
      <c r="AE462" s="131"/>
      <c r="AH462" s="131"/>
      <c r="AK462" s="131"/>
      <c r="AN462" s="169"/>
    </row>
    <row r="463" spans="23:40" x14ac:dyDescent="0.25">
      <c r="W463" s="131"/>
      <c r="Y463" s="131"/>
      <c r="AB463" s="131"/>
      <c r="AE463" s="131"/>
      <c r="AH463" s="131"/>
      <c r="AK463" s="131"/>
      <c r="AN463" s="169"/>
    </row>
    <row r="464" spans="23:40" x14ac:dyDescent="0.25">
      <c r="W464" s="131"/>
      <c r="Y464" s="131"/>
      <c r="AB464" s="131"/>
      <c r="AE464" s="131"/>
      <c r="AH464" s="131"/>
      <c r="AK464" s="131"/>
      <c r="AN464" s="169"/>
    </row>
    <row r="465" spans="23:40" x14ac:dyDescent="0.25">
      <c r="W465" s="131"/>
      <c r="Y465" s="131"/>
      <c r="AB465" s="131"/>
      <c r="AE465" s="131"/>
      <c r="AH465" s="131"/>
      <c r="AK465" s="131"/>
      <c r="AN465" s="169"/>
    </row>
    <row r="466" spans="23:40" x14ac:dyDescent="0.25">
      <c r="W466" s="131"/>
      <c r="Y466" s="131"/>
      <c r="AB466" s="131"/>
      <c r="AE466" s="131"/>
      <c r="AH466" s="131"/>
      <c r="AK466" s="131"/>
      <c r="AN466" s="169"/>
    </row>
    <row r="467" spans="23:40" x14ac:dyDescent="0.25">
      <c r="W467" s="131"/>
      <c r="Y467" s="131"/>
      <c r="AB467" s="131"/>
      <c r="AE467" s="131"/>
      <c r="AH467" s="131"/>
      <c r="AK467" s="131"/>
      <c r="AN467" s="169"/>
    </row>
    <row r="468" spans="23:40" x14ac:dyDescent="0.25">
      <c r="W468" s="131"/>
      <c r="Y468" s="131"/>
      <c r="AB468" s="131"/>
      <c r="AE468" s="131"/>
      <c r="AH468" s="131"/>
      <c r="AK468" s="131"/>
      <c r="AN468" s="169"/>
    </row>
    <row r="469" spans="23:40" x14ac:dyDescent="0.25">
      <c r="W469" s="131"/>
      <c r="Y469" s="131"/>
      <c r="AB469" s="131"/>
      <c r="AE469" s="131"/>
      <c r="AH469" s="131"/>
      <c r="AK469" s="131"/>
      <c r="AN469" s="169"/>
    </row>
    <row r="470" spans="23:40" x14ac:dyDescent="0.25">
      <c r="W470" s="131"/>
      <c r="Y470" s="131"/>
      <c r="AB470" s="131"/>
      <c r="AE470" s="131"/>
      <c r="AH470" s="131"/>
      <c r="AK470" s="131"/>
      <c r="AN470" s="169"/>
    </row>
    <row r="471" spans="23:40" x14ac:dyDescent="0.25">
      <c r="W471" s="131"/>
      <c r="Y471" s="131"/>
      <c r="AB471" s="131"/>
      <c r="AE471" s="131"/>
      <c r="AH471" s="131"/>
      <c r="AK471" s="131"/>
      <c r="AN471" s="169"/>
    </row>
    <row r="472" spans="23:40" x14ac:dyDescent="0.25">
      <c r="W472" s="131"/>
      <c r="Y472" s="131"/>
      <c r="AB472" s="131"/>
      <c r="AE472" s="131"/>
      <c r="AH472" s="131"/>
      <c r="AK472" s="131"/>
      <c r="AN472" s="169"/>
    </row>
    <row r="473" spans="23:40" x14ac:dyDescent="0.25">
      <c r="W473" s="131"/>
      <c r="Y473" s="131"/>
      <c r="AB473" s="131"/>
      <c r="AE473" s="131"/>
      <c r="AH473" s="131"/>
      <c r="AK473" s="131"/>
      <c r="AN473" s="169"/>
    </row>
    <row r="474" spans="23:40" x14ac:dyDescent="0.25">
      <c r="W474" s="131"/>
      <c r="Y474" s="131"/>
      <c r="AB474" s="131"/>
      <c r="AE474" s="131"/>
      <c r="AH474" s="131"/>
      <c r="AK474" s="131"/>
      <c r="AN474" s="169"/>
    </row>
    <row r="475" spans="23:40" x14ac:dyDescent="0.25">
      <c r="W475" s="131"/>
      <c r="Y475" s="131"/>
      <c r="AB475" s="131"/>
      <c r="AE475" s="131"/>
      <c r="AH475" s="131"/>
      <c r="AK475" s="131"/>
      <c r="AN475" s="169"/>
    </row>
    <row r="476" spans="23:40" x14ac:dyDescent="0.25">
      <c r="W476" s="131"/>
      <c r="Y476" s="131"/>
      <c r="AB476" s="131"/>
      <c r="AE476" s="131"/>
      <c r="AH476" s="131"/>
      <c r="AK476" s="131"/>
      <c r="AN476" s="169"/>
    </row>
    <row r="477" spans="23:40" x14ac:dyDescent="0.25">
      <c r="W477" s="131"/>
      <c r="Y477" s="131"/>
      <c r="AB477" s="131"/>
      <c r="AE477" s="131"/>
      <c r="AH477" s="131"/>
      <c r="AK477" s="131"/>
      <c r="AN477" s="169"/>
    </row>
    <row r="478" spans="23:40" x14ac:dyDescent="0.25">
      <c r="W478" s="131"/>
      <c r="Y478" s="131"/>
      <c r="AB478" s="131"/>
      <c r="AE478" s="131"/>
      <c r="AH478" s="131"/>
      <c r="AK478" s="131"/>
      <c r="AN478" s="169"/>
    </row>
    <row r="479" spans="23:40" x14ac:dyDescent="0.25">
      <c r="W479" s="131"/>
      <c r="Y479" s="131"/>
      <c r="AB479" s="131"/>
      <c r="AE479" s="131"/>
      <c r="AH479" s="131"/>
      <c r="AK479" s="131"/>
      <c r="AN479" s="169"/>
    </row>
    <row r="480" spans="23:40" x14ac:dyDescent="0.25">
      <c r="W480" s="131"/>
      <c r="Y480" s="131"/>
      <c r="AB480" s="131"/>
      <c r="AE480" s="131"/>
      <c r="AH480" s="131"/>
      <c r="AK480" s="131"/>
      <c r="AN480" s="169"/>
    </row>
    <row r="481" spans="23:40" x14ac:dyDescent="0.25">
      <c r="W481" s="131"/>
      <c r="Y481" s="131"/>
      <c r="AB481" s="131"/>
      <c r="AE481" s="131"/>
      <c r="AH481" s="131"/>
      <c r="AK481" s="131"/>
      <c r="AN481" s="169"/>
    </row>
    <row r="482" spans="23:40" x14ac:dyDescent="0.25">
      <c r="W482" s="131"/>
      <c r="Y482" s="131"/>
      <c r="AB482" s="131"/>
      <c r="AE482" s="131"/>
      <c r="AH482" s="131"/>
      <c r="AK482" s="131"/>
      <c r="AN482" s="169"/>
    </row>
    <row r="483" spans="23:40" x14ac:dyDescent="0.25">
      <c r="W483" s="131"/>
      <c r="Y483" s="131"/>
      <c r="AB483" s="131"/>
      <c r="AE483" s="131"/>
      <c r="AH483" s="131"/>
      <c r="AK483" s="131"/>
      <c r="AN483" s="169"/>
    </row>
    <row r="484" spans="23:40" x14ac:dyDescent="0.25">
      <c r="W484" s="131"/>
      <c r="Y484" s="131"/>
      <c r="AB484" s="131"/>
      <c r="AE484" s="131"/>
      <c r="AH484" s="131"/>
      <c r="AK484" s="131"/>
      <c r="AN484" s="169"/>
    </row>
    <row r="485" spans="23:40" x14ac:dyDescent="0.25">
      <c r="W485" s="131"/>
      <c r="Y485" s="131"/>
      <c r="AB485" s="131"/>
      <c r="AE485" s="131"/>
      <c r="AH485" s="131"/>
      <c r="AK485" s="131"/>
      <c r="AN485" s="169"/>
    </row>
    <row r="486" spans="23:40" x14ac:dyDescent="0.25">
      <c r="W486" s="131"/>
      <c r="Y486" s="131"/>
      <c r="AB486" s="131"/>
      <c r="AE486" s="131"/>
      <c r="AH486" s="131"/>
      <c r="AK486" s="131"/>
      <c r="AN486" s="169"/>
    </row>
    <row r="487" spans="23:40" x14ac:dyDescent="0.25">
      <c r="W487" s="131"/>
      <c r="Y487" s="131"/>
      <c r="AB487" s="131"/>
      <c r="AE487" s="131"/>
      <c r="AH487" s="131"/>
      <c r="AK487" s="131"/>
      <c r="AN487" s="169"/>
    </row>
    <row r="488" spans="23:40" x14ac:dyDescent="0.25">
      <c r="W488" s="131"/>
      <c r="Y488" s="131"/>
      <c r="AB488" s="131"/>
      <c r="AE488" s="131"/>
      <c r="AH488" s="131"/>
      <c r="AK488" s="131"/>
      <c r="AN488" s="169"/>
    </row>
    <row r="489" spans="23:40" x14ac:dyDescent="0.25">
      <c r="W489" s="131"/>
      <c r="Y489" s="131"/>
      <c r="AB489" s="131"/>
      <c r="AE489" s="131"/>
      <c r="AH489" s="131"/>
      <c r="AK489" s="131"/>
      <c r="AN489" s="169"/>
    </row>
    <row r="490" spans="23:40" x14ac:dyDescent="0.25">
      <c r="W490" s="131"/>
      <c r="Y490" s="131"/>
      <c r="AB490" s="131"/>
      <c r="AE490" s="131"/>
      <c r="AH490" s="131"/>
      <c r="AK490" s="131"/>
      <c r="AN490" s="169"/>
    </row>
    <row r="491" spans="23:40" x14ac:dyDescent="0.25">
      <c r="W491" s="131"/>
      <c r="Y491" s="131"/>
      <c r="AB491" s="131"/>
      <c r="AE491" s="131"/>
      <c r="AH491" s="131"/>
      <c r="AK491" s="131"/>
      <c r="AN491" s="169"/>
    </row>
    <row r="492" spans="23:40" x14ac:dyDescent="0.25">
      <c r="W492" s="131"/>
      <c r="Y492" s="131"/>
      <c r="AB492" s="131"/>
      <c r="AE492" s="131"/>
      <c r="AH492" s="131"/>
      <c r="AK492" s="131"/>
      <c r="AN492" s="169"/>
    </row>
    <row r="493" spans="23:40" x14ac:dyDescent="0.25">
      <c r="W493" s="131"/>
      <c r="Y493" s="131"/>
      <c r="AB493" s="131"/>
      <c r="AE493" s="131"/>
      <c r="AH493" s="131"/>
      <c r="AK493" s="131"/>
      <c r="AN493" s="169"/>
    </row>
    <row r="494" spans="23:40" x14ac:dyDescent="0.25">
      <c r="W494" s="131"/>
      <c r="Y494" s="131"/>
      <c r="AB494" s="131"/>
      <c r="AE494" s="131"/>
      <c r="AH494" s="131"/>
      <c r="AK494" s="131"/>
      <c r="AN494" s="169"/>
    </row>
    <row r="495" spans="23:40" x14ac:dyDescent="0.25">
      <c r="W495" s="131"/>
      <c r="Y495" s="131"/>
      <c r="AB495" s="131"/>
      <c r="AE495" s="131"/>
      <c r="AH495" s="131"/>
      <c r="AK495" s="131"/>
      <c r="AN495" s="169"/>
    </row>
    <row r="496" spans="23:40" x14ac:dyDescent="0.25">
      <c r="W496" s="131"/>
      <c r="Y496" s="131"/>
      <c r="AB496" s="131"/>
      <c r="AE496" s="131"/>
      <c r="AH496" s="131"/>
      <c r="AK496" s="131"/>
      <c r="AN496" s="169"/>
    </row>
    <row r="497" spans="23:40" x14ac:dyDescent="0.25">
      <c r="W497" s="131"/>
      <c r="Y497" s="131"/>
      <c r="AB497" s="131"/>
      <c r="AE497" s="131"/>
      <c r="AH497" s="131"/>
      <c r="AK497" s="131"/>
      <c r="AN497" s="169"/>
    </row>
    <row r="498" spans="23:40" x14ac:dyDescent="0.25">
      <c r="W498" s="131"/>
      <c r="Y498" s="131"/>
      <c r="AB498" s="131"/>
      <c r="AE498" s="131"/>
      <c r="AH498" s="131"/>
      <c r="AK498" s="131"/>
      <c r="AN498" s="169"/>
    </row>
    <row r="499" spans="23:40" x14ac:dyDescent="0.25">
      <c r="W499" s="131"/>
      <c r="Y499" s="131"/>
      <c r="AB499" s="131"/>
      <c r="AE499" s="131"/>
      <c r="AH499" s="131"/>
      <c r="AK499" s="131"/>
      <c r="AN499" s="169"/>
    </row>
    <row r="500" spans="23:40" x14ac:dyDescent="0.25">
      <c r="W500" s="131"/>
      <c r="Y500" s="131"/>
      <c r="AB500" s="131"/>
      <c r="AE500" s="131"/>
      <c r="AH500" s="131"/>
      <c r="AK500" s="131"/>
      <c r="AN500" s="169"/>
    </row>
    <row r="501" spans="23:40" x14ac:dyDescent="0.25">
      <c r="W501" s="131"/>
      <c r="Y501" s="131"/>
      <c r="AB501" s="131"/>
      <c r="AE501" s="131"/>
      <c r="AH501" s="131"/>
      <c r="AK501" s="131"/>
      <c r="AN501" s="169"/>
    </row>
    <row r="502" spans="23:40" x14ac:dyDescent="0.25">
      <c r="W502" s="131"/>
      <c r="Y502" s="131"/>
      <c r="AB502" s="131"/>
      <c r="AE502" s="131"/>
      <c r="AH502" s="131"/>
      <c r="AK502" s="131"/>
      <c r="AN502" s="169"/>
    </row>
    <row r="503" spans="23:40" x14ac:dyDescent="0.25">
      <c r="W503" s="131"/>
      <c r="Y503" s="131"/>
      <c r="AB503" s="131"/>
      <c r="AE503" s="131"/>
      <c r="AH503" s="131"/>
      <c r="AK503" s="131"/>
      <c r="AN503" s="169"/>
    </row>
    <row r="504" spans="23:40" x14ac:dyDescent="0.25">
      <c r="W504" s="131"/>
      <c r="Y504" s="131"/>
      <c r="AB504" s="131"/>
      <c r="AE504" s="131"/>
      <c r="AH504" s="131"/>
      <c r="AK504" s="131"/>
      <c r="AN504" s="169"/>
    </row>
    <row r="505" spans="23:40" x14ac:dyDescent="0.25">
      <c r="W505" s="131"/>
      <c r="Y505" s="131"/>
      <c r="AB505" s="131"/>
      <c r="AE505" s="131"/>
      <c r="AH505" s="131"/>
      <c r="AK505" s="131"/>
      <c r="AN505" s="169"/>
    </row>
    <row r="506" spans="23:40" x14ac:dyDescent="0.25">
      <c r="W506" s="131"/>
      <c r="Y506" s="131"/>
      <c r="AB506" s="131"/>
      <c r="AE506" s="131"/>
      <c r="AH506" s="131"/>
      <c r="AK506" s="131"/>
      <c r="AN506" s="169"/>
    </row>
    <row r="507" spans="23:40" x14ac:dyDescent="0.25">
      <c r="W507" s="131"/>
      <c r="Y507" s="131"/>
      <c r="AB507" s="131"/>
      <c r="AE507" s="131"/>
      <c r="AH507" s="131"/>
      <c r="AK507" s="131"/>
      <c r="AN507" s="169"/>
    </row>
    <row r="508" spans="23:40" x14ac:dyDescent="0.25">
      <c r="W508" s="131"/>
      <c r="Y508" s="131"/>
      <c r="AB508" s="131"/>
      <c r="AE508" s="131"/>
      <c r="AH508" s="131"/>
      <c r="AK508" s="131"/>
      <c r="AN508" s="169"/>
    </row>
    <row r="509" spans="23:40" x14ac:dyDescent="0.25">
      <c r="W509" s="131"/>
      <c r="Y509" s="131"/>
      <c r="AB509" s="131"/>
      <c r="AE509" s="131"/>
      <c r="AH509" s="131"/>
      <c r="AK509" s="131"/>
      <c r="AN509" s="169"/>
    </row>
    <row r="510" spans="23:40" x14ac:dyDescent="0.25">
      <c r="W510" s="131"/>
      <c r="Y510" s="131"/>
      <c r="AB510" s="131"/>
      <c r="AE510" s="131"/>
      <c r="AH510" s="131"/>
      <c r="AK510" s="131"/>
      <c r="AN510" s="169"/>
    </row>
    <row r="511" spans="23:40" x14ac:dyDescent="0.25">
      <c r="W511" s="131"/>
      <c r="Y511" s="131"/>
      <c r="AB511" s="131"/>
      <c r="AE511" s="131"/>
      <c r="AH511" s="131"/>
      <c r="AK511" s="131"/>
      <c r="AN511" s="169"/>
    </row>
    <row r="512" spans="23:40" x14ac:dyDescent="0.25">
      <c r="W512" s="131"/>
      <c r="Y512" s="131"/>
      <c r="AB512" s="131"/>
      <c r="AE512" s="131"/>
      <c r="AH512" s="131"/>
      <c r="AK512" s="131"/>
      <c r="AN512" s="169"/>
    </row>
    <row r="513" spans="23:40" x14ac:dyDescent="0.25">
      <c r="W513" s="131"/>
      <c r="Y513" s="131"/>
      <c r="AB513" s="131"/>
      <c r="AE513" s="131"/>
      <c r="AH513" s="131"/>
      <c r="AK513" s="131"/>
      <c r="AN513" s="169"/>
    </row>
    <row r="514" spans="23:40" x14ac:dyDescent="0.25">
      <c r="W514" s="131"/>
      <c r="Y514" s="131"/>
      <c r="AB514" s="131"/>
      <c r="AE514" s="131"/>
      <c r="AH514" s="131"/>
      <c r="AK514" s="131"/>
      <c r="AN514" s="169"/>
    </row>
    <row r="515" spans="23:40" x14ac:dyDescent="0.25">
      <c r="W515" s="131"/>
      <c r="Y515" s="131"/>
      <c r="AB515" s="131"/>
      <c r="AE515" s="131"/>
      <c r="AH515" s="131"/>
      <c r="AK515" s="131"/>
      <c r="AN515" s="169"/>
    </row>
    <row r="516" spans="23:40" x14ac:dyDescent="0.25">
      <c r="W516" s="131"/>
      <c r="Y516" s="131"/>
      <c r="AB516" s="131"/>
      <c r="AE516" s="131"/>
      <c r="AH516" s="131"/>
      <c r="AK516" s="131"/>
      <c r="AN516" s="169"/>
    </row>
    <row r="517" spans="23:40" x14ac:dyDescent="0.25">
      <c r="W517" s="131"/>
      <c r="Y517" s="131"/>
      <c r="AB517" s="131"/>
      <c r="AE517" s="131"/>
      <c r="AH517" s="131"/>
      <c r="AK517" s="131"/>
      <c r="AN517" s="169"/>
    </row>
    <row r="518" spans="23:40" x14ac:dyDescent="0.25">
      <c r="W518" s="131"/>
      <c r="Y518" s="131"/>
      <c r="AB518" s="131"/>
      <c r="AE518" s="131"/>
      <c r="AH518" s="131"/>
      <c r="AK518" s="131"/>
      <c r="AN518" s="169"/>
    </row>
    <row r="519" spans="23:40" x14ac:dyDescent="0.25">
      <c r="W519" s="131"/>
      <c r="Y519" s="131"/>
      <c r="AB519" s="131"/>
      <c r="AE519" s="131"/>
      <c r="AH519" s="131"/>
      <c r="AK519" s="131"/>
      <c r="AN519" s="169"/>
    </row>
    <row r="520" spans="23:40" x14ac:dyDescent="0.25">
      <c r="W520" s="131"/>
      <c r="Y520" s="131"/>
      <c r="AB520" s="131"/>
      <c r="AE520" s="131"/>
      <c r="AH520" s="131"/>
      <c r="AK520" s="131"/>
      <c r="AN520" s="169"/>
    </row>
    <row r="521" spans="23:40" x14ac:dyDescent="0.25">
      <c r="W521" s="131"/>
      <c r="Y521" s="131"/>
      <c r="AB521" s="131"/>
      <c r="AE521" s="131"/>
      <c r="AH521" s="131"/>
      <c r="AK521" s="131"/>
      <c r="AN521" s="169"/>
    </row>
    <row r="522" spans="23:40" x14ac:dyDescent="0.25">
      <c r="W522" s="131"/>
      <c r="Y522" s="131"/>
      <c r="AB522" s="131"/>
      <c r="AE522" s="131"/>
      <c r="AH522" s="131"/>
      <c r="AK522" s="131"/>
      <c r="AN522" s="169"/>
    </row>
    <row r="523" spans="23:40" x14ac:dyDescent="0.25">
      <c r="W523" s="131"/>
      <c r="Y523" s="131"/>
      <c r="AB523" s="131"/>
      <c r="AE523" s="131"/>
      <c r="AH523" s="131"/>
      <c r="AK523" s="131"/>
      <c r="AN523" s="169"/>
    </row>
    <row r="524" spans="23:40" x14ac:dyDescent="0.25">
      <c r="W524" s="131"/>
      <c r="Y524" s="131"/>
      <c r="AB524" s="131"/>
      <c r="AE524" s="131"/>
      <c r="AH524" s="131"/>
      <c r="AK524" s="131"/>
      <c r="AN524" s="169"/>
    </row>
    <row r="525" spans="23:40" x14ac:dyDescent="0.25">
      <c r="W525" s="131"/>
      <c r="Y525" s="131"/>
      <c r="AB525" s="131"/>
      <c r="AE525" s="131"/>
      <c r="AH525" s="131"/>
      <c r="AK525" s="131"/>
      <c r="AN525" s="169"/>
    </row>
    <row r="526" spans="23:40" x14ac:dyDescent="0.25">
      <c r="W526" s="131"/>
      <c r="Y526" s="131"/>
      <c r="AB526" s="131"/>
      <c r="AE526" s="131"/>
      <c r="AH526" s="131"/>
      <c r="AK526" s="131"/>
      <c r="AN526" s="169"/>
    </row>
    <row r="527" spans="23:40" x14ac:dyDescent="0.25">
      <c r="W527" s="131"/>
      <c r="Y527" s="131"/>
      <c r="AB527" s="131"/>
      <c r="AE527" s="131"/>
      <c r="AH527" s="131"/>
      <c r="AK527" s="131"/>
      <c r="AN527" s="169"/>
    </row>
    <row r="528" spans="23:40" x14ac:dyDescent="0.25">
      <c r="W528" s="131"/>
      <c r="Y528" s="131"/>
      <c r="AB528" s="131"/>
      <c r="AE528" s="131"/>
      <c r="AH528" s="131"/>
      <c r="AK528" s="131"/>
      <c r="AN528" s="169"/>
    </row>
    <row r="529" spans="23:40" x14ac:dyDescent="0.25">
      <c r="W529" s="131"/>
      <c r="Y529" s="131"/>
      <c r="AB529" s="131"/>
      <c r="AE529" s="131"/>
      <c r="AH529" s="131"/>
      <c r="AK529" s="131"/>
      <c r="AN529" s="169"/>
    </row>
    <row r="530" spans="23:40" x14ac:dyDescent="0.25">
      <c r="W530" s="131"/>
      <c r="Y530" s="131"/>
      <c r="AB530" s="131"/>
      <c r="AE530" s="131"/>
      <c r="AH530" s="131"/>
      <c r="AK530" s="131"/>
      <c r="AN530" s="169"/>
    </row>
    <row r="531" spans="23:40" x14ac:dyDescent="0.25">
      <c r="W531" s="131"/>
      <c r="Y531" s="131"/>
      <c r="AB531" s="131"/>
      <c r="AE531" s="131"/>
      <c r="AH531" s="131"/>
      <c r="AK531" s="131"/>
      <c r="AN531" s="169"/>
    </row>
    <row r="532" spans="23:40" x14ac:dyDescent="0.25">
      <c r="W532" s="131"/>
      <c r="Y532" s="131"/>
      <c r="AB532" s="131"/>
      <c r="AE532" s="131"/>
      <c r="AH532" s="131"/>
      <c r="AK532" s="131"/>
      <c r="AN532" s="169"/>
    </row>
    <row r="533" spans="23:40" x14ac:dyDescent="0.25">
      <c r="W533" s="131"/>
      <c r="Y533" s="131"/>
      <c r="AB533" s="131"/>
      <c r="AE533" s="131"/>
      <c r="AH533" s="131"/>
      <c r="AK533" s="131"/>
      <c r="AN533" s="169"/>
    </row>
    <row r="534" spans="23:40" x14ac:dyDescent="0.25">
      <c r="W534" s="131"/>
      <c r="Y534" s="131"/>
      <c r="AB534" s="131"/>
      <c r="AE534" s="131"/>
      <c r="AH534" s="131"/>
      <c r="AK534" s="131"/>
      <c r="AN534" s="169"/>
    </row>
    <row r="535" spans="23:40" x14ac:dyDescent="0.25">
      <c r="W535" s="131"/>
      <c r="Y535" s="131"/>
      <c r="AB535" s="131"/>
      <c r="AE535" s="131"/>
      <c r="AH535" s="131"/>
      <c r="AK535" s="131"/>
      <c r="AN535" s="169"/>
    </row>
    <row r="536" spans="23:40" x14ac:dyDescent="0.25">
      <c r="W536" s="131"/>
      <c r="Y536" s="131"/>
      <c r="AB536" s="131"/>
      <c r="AE536" s="131"/>
      <c r="AH536" s="131"/>
      <c r="AK536" s="131"/>
      <c r="AN536" s="169"/>
    </row>
    <row r="537" spans="23:40" x14ac:dyDescent="0.25">
      <c r="W537" s="131"/>
      <c r="Y537" s="131"/>
      <c r="AB537" s="131"/>
      <c r="AE537" s="131"/>
      <c r="AH537" s="131"/>
      <c r="AK537" s="131"/>
      <c r="AN537" s="169"/>
    </row>
    <row r="538" spans="23:40" x14ac:dyDescent="0.25">
      <c r="W538" s="131"/>
      <c r="Y538" s="131"/>
      <c r="AB538" s="131"/>
      <c r="AE538" s="131"/>
      <c r="AH538" s="131"/>
      <c r="AK538" s="131"/>
      <c r="AN538" s="169"/>
    </row>
    <row r="539" spans="23:40" x14ac:dyDescent="0.25">
      <c r="W539" s="131"/>
      <c r="Y539" s="131"/>
      <c r="AB539" s="131"/>
      <c r="AE539" s="131"/>
      <c r="AH539" s="131"/>
      <c r="AK539" s="131"/>
      <c r="AN539" s="169"/>
    </row>
    <row r="540" spans="23:40" x14ac:dyDescent="0.25">
      <c r="W540" s="131"/>
      <c r="Y540" s="131"/>
      <c r="AB540" s="131"/>
      <c r="AE540" s="131"/>
      <c r="AH540" s="131"/>
      <c r="AK540" s="131"/>
      <c r="AN540" s="169"/>
    </row>
    <row r="541" spans="23:40" x14ac:dyDescent="0.25">
      <c r="W541" s="131"/>
      <c r="Y541" s="131"/>
      <c r="AB541" s="131"/>
      <c r="AE541" s="131"/>
      <c r="AH541" s="131"/>
      <c r="AK541" s="131"/>
      <c r="AN541" s="169"/>
    </row>
    <row r="542" spans="23:40" x14ac:dyDescent="0.25">
      <c r="W542" s="131"/>
      <c r="Y542" s="131"/>
      <c r="AB542" s="131"/>
      <c r="AE542" s="131"/>
      <c r="AH542" s="131"/>
      <c r="AK542" s="131"/>
      <c r="AN542" s="169"/>
    </row>
    <row r="543" spans="23:40" x14ac:dyDescent="0.25">
      <c r="W543" s="131"/>
      <c r="Y543" s="131"/>
      <c r="AB543" s="131"/>
      <c r="AE543" s="131"/>
      <c r="AH543" s="131"/>
      <c r="AK543" s="131"/>
      <c r="AN543" s="169"/>
    </row>
    <row r="544" spans="23:40" x14ac:dyDescent="0.25">
      <c r="W544" s="131"/>
      <c r="Y544" s="131"/>
      <c r="AB544" s="131"/>
      <c r="AE544" s="131"/>
      <c r="AH544" s="131"/>
      <c r="AK544" s="131"/>
      <c r="AN544" s="169"/>
    </row>
    <row r="545" spans="23:40" x14ac:dyDescent="0.25">
      <c r="W545" s="131"/>
      <c r="Y545" s="131"/>
      <c r="AB545" s="131"/>
      <c r="AE545" s="131"/>
      <c r="AH545" s="131"/>
      <c r="AK545" s="131"/>
      <c r="AN545" s="169"/>
    </row>
    <row r="546" spans="23:40" x14ac:dyDescent="0.25">
      <c r="W546" s="131"/>
      <c r="Y546" s="131"/>
      <c r="AB546" s="131"/>
      <c r="AE546" s="131"/>
      <c r="AH546" s="131"/>
      <c r="AK546" s="131"/>
      <c r="AN546" s="169"/>
    </row>
    <row r="547" spans="23:40" x14ac:dyDescent="0.25">
      <c r="W547" s="131"/>
      <c r="Y547" s="131"/>
      <c r="AB547" s="131"/>
      <c r="AE547" s="131"/>
      <c r="AH547" s="131"/>
      <c r="AK547" s="131"/>
      <c r="AN547" s="169"/>
    </row>
    <row r="548" spans="23:40" x14ac:dyDescent="0.25">
      <c r="W548" s="131"/>
      <c r="Y548" s="131"/>
      <c r="AB548" s="131"/>
      <c r="AE548" s="131"/>
      <c r="AH548" s="131"/>
      <c r="AK548" s="131"/>
      <c r="AN548" s="169"/>
    </row>
    <row r="549" spans="23:40" x14ac:dyDescent="0.25">
      <c r="W549" s="131"/>
      <c r="Y549" s="131"/>
      <c r="AB549" s="131"/>
      <c r="AE549" s="131"/>
      <c r="AH549" s="131"/>
      <c r="AK549" s="131"/>
      <c r="AN549" s="169"/>
    </row>
    <row r="550" spans="23:40" x14ac:dyDescent="0.25">
      <c r="W550" s="131"/>
      <c r="Y550" s="131"/>
      <c r="AB550" s="131"/>
      <c r="AE550" s="131"/>
      <c r="AH550" s="131"/>
      <c r="AK550" s="131"/>
      <c r="AN550" s="169"/>
    </row>
    <row r="551" spans="23:40" x14ac:dyDescent="0.25">
      <c r="W551" s="131"/>
      <c r="Y551" s="131"/>
      <c r="AB551" s="131"/>
      <c r="AE551" s="131"/>
      <c r="AH551" s="131"/>
      <c r="AK551" s="131"/>
      <c r="AN551" s="169"/>
    </row>
    <row r="552" spans="23:40" x14ac:dyDescent="0.25">
      <c r="W552" s="131"/>
      <c r="Y552" s="131"/>
      <c r="AB552" s="131"/>
      <c r="AE552" s="131"/>
      <c r="AH552" s="131"/>
      <c r="AK552" s="131"/>
      <c r="AN552" s="169"/>
    </row>
    <row r="553" spans="23:40" x14ac:dyDescent="0.25">
      <c r="W553" s="131"/>
      <c r="Y553" s="131"/>
      <c r="AB553" s="131"/>
      <c r="AE553" s="131"/>
      <c r="AH553" s="131"/>
      <c r="AK553" s="131"/>
      <c r="AN553" s="169"/>
    </row>
    <row r="554" spans="23:40" x14ac:dyDescent="0.25">
      <c r="W554" s="131"/>
      <c r="Y554" s="131"/>
      <c r="AB554" s="131"/>
      <c r="AE554" s="131"/>
      <c r="AH554" s="131"/>
      <c r="AK554" s="131"/>
      <c r="AN554" s="169"/>
    </row>
    <row r="555" spans="23:40" x14ac:dyDescent="0.25">
      <c r="W555" s="131"/>
      <c r="Y555" s="131"/>
      <c r="AB555" s="131"/>
      <c r="AE555" s="131"/>
      <c r="AH555" s="131"/>
      <c r="AK555" s="131"/>
      <c r="AN555" s="169"/>
    </row>
    <row r="556" spans="23:40" x14ac:dyDescent="0.25">
      <c r="W556" s="131"/>
      <c r="Y556" s="131"/>
      <c r="AB556" s="131"/>
      <c r="AE556" s="131"/>
      <c r="AH556" s="131"/>
      <c r="AK556" s="131"/>
      <c r="AN556" s="169"/>
    </row>
    <row r="557" spans="23:40" x14ac:dyDescent="0.25">
      <c r="W557" s="131"/>
      <c r="Y557" s="131"/>
      <c r="AB557" s="131"/>
      <c r="AE557" s="131"/>
      <c r="AH557" s="131"/>
      <c r="AK557" s="131"/>
      <c r="AN557" s="169"/>
    </row>
    <row r="558" spans="23:40" x14ac:dyDescent="0.25">
      <c r="W558" s="131"/>
      <c r="Y558" s="131"/>
      <c r="AB558" s="131"/>
      <c r="AE558" s="131"/>
      <c r="AH558" s="131"/>
      <c r="AK558" s="131"/>
      <c r="AN558" s="169"/>
    </row>
    <row r="559" spans="23:40" x14ac:dyDescent="0.25">
      <c r="W559" s="131"/>
      <c r="Y559" s="131"/>
      <c r="AB559" s="131"/>
      <c r="AE559" s="131"/>
      <c r="AH559" s="131"/>
      <c r="AK559" s="131"/>
      <c r="AN559" s="169"/>
    </row>
    <row r="560" spans="23:40" x14ac:dyDescent="0.25">
      <c r="W560" s="131"/>
      <c r="Y560" s="131"/>
      <c r="AB560" s="131"/>
      <c r="AE560" s="131"/>
      <c r="AH560" s="131"/>
      <c r="AK560" s="131"/>
      <c r="AN560" s="169"/>
    </row>
    <row r="561" spans="23:40" x14ac:dyDescent="0.25">
      <c r="W561" s="131"/>
      <c r="Y561" s="131"/>
      <c r="AB561" s="131"/>
      <c r="AE561" s="131"/>
      <c r="AH561" s="131"/>
      <c r="AK561" s="131"/>
      <c r="AN561" s="169"/>
    </row>
    <row r="562" spans="23:40" x14ac:dyDescent="0.25">
      <c r="W562" s="131"/>
      <c r="Y562" s="131"/>
      <c r="AB562" s="131"/>
      <c r="AE562" s="131"/>
      <c r="AH562" s="131"/>
      <c r="AK562" s="131"/>
      <c r="AN562" s="169"/>
    </row>
    <row r="563" spans="23:40" x14ac:dyDescent="0.25">
      <c r="W563" s="131"/>
      <c r="Y563" s="131"/>
      <c r="AB563" s="131"/>
      <c r="AE563" s="131"/>
      <c r="AH563" s="131"/>
      <c r="AK563" s="131"/>
      <c r="AN563" s="169"/>
    </row>
    <row r="564" spans="23:40" x14ac:dyDescent="0.25">
      <c r="W564" s="131"/>
      <c r="Y564" s="131"/>
      <c r="AB564" s="131"/>
      <c r="AE564" s="131"/>
      <c r="AH564" s="131"/>
      <c r="AK564" s="131"/>
      <c r="AN564" s="169"/>
    </row>
    <row r="565" spans="23:40" x14ac:dyDescent="0.25">
      <c r="W565" s="131"/>
      <c r="Y565" s="131"/>
      <c r="AB565" s="131"/>
      <c r="AE565" s="131"/>
      <c r="AH565" s="131"/>
      <c r="AK565" s="131"/>
      <c r="AN565" s="169"/>
    </row>
    <row r="566" spans="23:40" x14ac:dyDescent="0.25">
      <c r="W566" s="131"/>
      <c r="Y566" s="131"/>
      <c r="AB566" s="131"/>
      <c r="AE566" s="131"/>
      <c r="AH566" s="131"/>
      <c r="AK566" s="131"/>
      <c r="AN566" s="169"/>
    </row>
    <row r="567" spans="23:40" x14ac:dyDescent="0.25">
      <c r="W567" s="131"/>
      <c r="Y567" s="131"/>
      <c r="AB567" s="131"/>
      <c r="AE567" s="131"/>
      <c r="AH567" s="131"/>
      <c r="AK567" s="131"/>
      <c r="AN567" s="169"/>
    </row>
    <row r="568" spans="23:40" x14ac:dyDescent="0.25">
      <c r="W568" s="131"/>
      <c r="Y568" s="131"/>
      <c r="AB568" s="131"/>
      <c r="AE568" s="131"/>
      <c r="AH568" s="131"/>
      <c r="AK568" s="131"/>
      <c r="AN568" s="169"/>
    </row>
    <row r="569" spans="23:40" x14ac:dyDescent="0.25">
      <c r="W569" s="131"/>
      <c r="Y569" s="131"/>
      <c r="AB569" s="131"/>
      <c r="AE569" s="131"/>
      <c r="AH569" s="131"/>
      <c r="AK569" s="131"/>
      <c r="AN569" s="169"/>
    </row>
    <row r="570" spans="23:40" x14ac:dyDescent="0.25">
      <c r="W570" s="131"/>
      <c r="Y570" s="131"/>
      <c r="AB570" s="131"/>
      <c r="AE570" s="131"/>
      <c r="AH570" s="131"/>
      <c r="AK570" s="131"/>
      <c r="AN570" s="169"/>
    </row>
    <row r="571" spans="23:40" x14ac:dyDescent="0.25">
      <c r="W571" s="131"/>
      <c r="Y571" s="131"/>
      <c r="AB571" s="131"/>
      <c r="AE571" s="131"/>
      <c r="AH571" s="131"/>
      <c r="AK571" s="131"/>
      <c r="AN571" s="169"/>
    </row>
    <row r="572" spans="23:40" x14ac:dyDescent="0.25">
      <c r="W572" s="131"/>
      <c r="Y572" s="131"/>
      <c r="AB572" s="131"/>
      <c r="AE572" s="131"/>
      <c r="AH572" s="131"/>
      <c r="AK572" s="131"/>
      <c r="AN572" s="169"/>
    </row>
    <row r="573" spans="23:40" x14ac:dyDescent="0.25">
      <c r="W573" s="131"/>
      <c r="Y573" s="131"/>
      <c r="AB573" s="131"/>
      <c r="AE573" s="131"/>
      <c r="AH573" s="131"/>
      <c r="AK573" s="131"/>
      <c r="AN573" s="169"/>
    </row>
    <row r="574" spans="23:40" x14ac:dyDescent="0.25">
      <c r="W574" s="131"/>
      <c r="Y574" s="131"/>
      <c r="AB574" s="131"/>
      <c r="AE574" s="131"/>
      <c r="AH574" s="131"/>
      <c r="AK574" s="131"/>
      <c r="AN574" s="169"/>
    </row>
    <row r="575" spans="23:40" x14ac:dyDescent="0.25">
      <c r="W575" s="131"/>
      <c r="Y575" s="131"/>
      <c r="AB575" s="131"/>
      <c r="AE575" s="131"/>
      <c r="AH575" s="131"/>
      <c r="AK575" s="131"/>
      <c r="AN575" s="169"/>
    </row>
    <row r="576" spans="23:40" x14ac:dyDescent="0.25">
      <c r="W576" s="131"/>
      <c r="Y576" s="131"/>
      <c r="AB576" s="131"/>
      <c r="AE576" s="131"/>
      <c r="AH576" s="131"/>
      <c r="AK576" s="131"/>
      <c r="AN576" s="169"/>
    </row>
    <row r="577" spans="23:40" x14ac:dyDescent="0.25">
      <c r="W577" s="131"/>
      <c r="Y577" s="131"/>
      <c r="AB577" s="131"/>
      <c r="AE577" s="131"/>
      <c r="AH577" s="131"/>
      <c r="AK577" s="131"/>
      <c r="AN577" s="169"/>
    </row>
    <row r="578" spans="23:40" x14ac:dyDescent="0.25">
      <c r="W578" s="131"/>
      <c r="Y578" s="131"/>
      <c r="AB578" s="131"/>
      <c r="AE578" s="131"/>
      <c r="AH578" s="131"/>
      <c r="AK578" s="131"/>
      <c r="AN578" s="169"/>
    </row>
    <row r="579" spans="23:40" x14ac:dyDescent="0.25">
      <c r="W579" s="131"/>
      <c r="Y579" s="131"/>
      <c r="AB579" s="131"/>
      <c r="AE579" s="131"/>
      <c r="AH579" s="131"/>
      <c r="AK579" s="131"/>
      <c r="AN579" s="169"/>
    </row>
    <row r="580" spans="23:40" x14ac:dyDescent="0.25">
      <c r="W580" s="131"/>
      <c r="Y580" s="131"/>
      <c r="AB580" s="131"/>
      <c r="AE580" s="131"/>
      <c r="AH580" s="131"/>
      <c r="AK580" s="131"/>
      <c r="AN580" s="169"/>
    </row>
    <row r="581" spans="23:40" x14ac:dyDescent="0.25">
      <c r="W581" s="131"/>
      <c r="Y581" s="131"/>
      <c r="AB581" s="131"/>
      <c r="AE581" s="131"/>
      <c r="AH581" s="131"/>
      <c r="AK581" s="131"/>
      <c r="AN581" s="169"/>
    </row>
    <row r="582" spans="23:40" x14ac:dyDescent="0.25">
      <c r="W582" s="131"/>
      <c r="Y582" s="131"/>
      <c r="AB582" s="131"/>
      <c r="AE582" s="131"/>
      <c r="AH582" s="131"/>
      <c r="AK582" s="131"/>
      <c r="AN582" s="169"/>
    </row>
    <row r="583" spans="23:40" x14ac:dyDescent="0.25">
      <c r="W583" s="131"/>
      <c r="Y583" s="131"/>
      <c r="AB583" s="131"/>
      <c r="AE583" s="131"/>
      <c r="AH583" s="131"/>
      <c r="AK583" s="131"/>
      <c r="AN583" s="169"/>
    </row>
    <row r="584" spans="23:40" x14ac:dyDescent="0.25">
      <c r="W584" s="131"/>
      <c r="Y584" s="131"/>
      <c r="AB584" s="131"/>
      <c r="AE584" s="131"/>
      <c r="AH584" s="131"/>
      <c r="AK584" s="131"/>
      <c r="AN584" s="169"/>
    </row>
    <row r="585" spans="23:40" x14ac:dyDescent="0.25">
      <c r="W585" s="131"/>
      <c r="Y585" s="131"/>
      <c r="AB585" s="131"/>
      <c r="AE585" s="131"/>
      <c r="AH585" s="131"/>
      <c r="AK585" s="131"/>
      <c r="AN585" s="169"/>
    </row>
    <row r="586" spans="23:40" x14ac:dyDescent="0.25">
      <c r="W586" s="131"/>
      <c r="Y586" s="131"/>
      <c r="AB586" s="131"/>
      <c r="AE586" s="131"/>
      <c r="AH586" s="131"/>
      <c r="AK586" s="131"/>
      <c r="AN586" s="169"/>
    </row>
    <row r="587" spans="23:40" x14ac:dyDescent="0.25">
      <c r="W587" s="131"/>
      <c r="Y587" s="131"/>
      <c r="AB587" s="131"/>
      <c r="AE587" s="131"/>
      <c r="AH587" s="131"/>
      <c r="AK587" s="131"/>
      <c r="AN587" s="169"/>
    </row>
    <row r="588" spans="23:40" x14ac:dyDescent="0.25">
      <c r="W588" s="131"/>
      <c r="Y588" s="131"/>
      <c r="AB588" s="131"/>
      <c r="AE588" s="131"/>
      <c r="AH588" s="131"/>
      <c r="AK588" s="131"/>
      <c r="AN588" s="169"/>
    </row>
    <row r="589" spans="23:40" x14ac:dyDescent="0.25">
      <c r="W589" s="131"/>
      <c r="Y589" s="131"/>
      <c r="AB589" s="131"/>
      <c r="AE589" s="131"/>
      <c r="AH589" s="131"/>
      <c r="AK589" s="131"/>
      <c r="AN589" s="169"/>
    </row>
    <row r="590" spans="23:40" x14ac:dyDescent="0.25">
      <c r="W590" s="131"/>
      <c r="Y590" s="131"/>
      <c r="AB590" s="131"/>
      <c r="AE590" s="131"/>
      <c r="AH590" s="131"/>
      <c r="AK590" s="131"/>
      <c r="AN590" s="169"/>
    </row>
    <row r="591" spans="23:40" x14ac:dyDescent="0.25">
      <c r="W591" s="131"/>
      <c r="Y591" s="131"/>
      <c r="AB591" s="131"/>
      <c r="AE591" s="131"/>
      <c r="AH591" s="131"/>
      <c r="AK591" s="131"/>
      <c r="AN591" s="169"/>
    </row>
    <row r="592" spans="23:40" x14ac:dyDescent="0.25">
      <c r="W592" s="131"/>
      <c r="Y592" s="131"/>
      <c r="AB592" s="131"/>
      <c r="AE592" s="131"/>
      <c r="AH592" s="131"/>
      <c r="AK592" s="131"/>
      <c r="AN592" s="169"/>
    </row>
    <row r="593" spans="23:40" x14ac:dyDescent="0.25">
      <c r="W593" s="131"/>
      <c r="Y593" s="131"/>
      <c r="AB593" s="131"/>
      <c r="AE593" s="131"/>
      <c r="AH593" s="131"/>
      <c r="AK593" s="131"/>
      <c r="AN593" s="169"/>
    </row>
    <row r="594" spans="23:40" x14ac:dyDescent="0.25">
      <c r="W594" s="131"/>
      <c r="Y594" s="131"/>
      <c r="AB594" s="131"/>
      <c r="AE594" s="131"/>
      <c r="AH594" s="131"/>
      <c r="AK594" s="131"/>
      <c r="AN594" s="169"/>
    </row>
    <row r="595" spans="23:40" x14ac:dyDescent="0.25">
      <c r="W595" s="131"/>
      <c r="Y595" s="131"/>
      <c r="AB595" s="131"/>
      <c r="AE595" s="131"/>
      <c r="AH595" s="131"/>
      <c r="AK595" s="131"/>
      <c r="AN595" s="169"/>
    </row>
    <row r="596" spans="23:40" x14ac:dyDescent="0.25">
      <c r="W596" s="131"/>
      <c r="Y596" s="131"/>
      <c r="AB596" s="131"/>
      <c r="AE596" s="131"/>
      <c r="AH596" s="131"/>
      <c r="AK596" s="131"/>
      <c r="AN596" s="169"/>
    </row>
    <row r="597" spans="23:40" x14ac:dyDescent="0.25">
      <c r="W597" s="131"/>
      <c r="Y597" s="131"/>
      <c r="AB597" s="131"/>
      <c r="AE597" s="131"/>
      <c r="AH597" s="131"/>
      <c r="AK597" s="131"/>
      <c r="AN597" s="169"/>
    </row>
    <row r="598" spans="23:40" x14ac:dyDescent="0.25">
      <c r="W598" s="131"/>
      <c r="Y598" s="131"/>
      <c r="AB598" s="131"/>
      <c r="AE598" s="131"/>
      <c r="AH598" s="131"/>
      <c r="AK598" s="131"/>
      <c r="AN598" s="169"/>
    </row>
    <row r="599" spans="23:40" x14ac:dyDescent="0.25">
      <c r="W599" s="131"/>
      <c r="Y599" s="131"/>
      <c r="AB599" s="131"/>
      <c r="AE599" s="131"/>
      <c r="AH599" s="131"/>
      <c r="AK599" s="131"/>
      <c r="AN599" s="169"/>
    </row>
    <row r="600" spans="23:40" x14ac:dyDescent="0.25">
      <c r="W600" s="131"/>
      <c r="Y600" s="131"/>
      <c r="AB600" s="131"/>
      <c r="AE600" s="131"/>
      <c r="AH600" s="131"/>
      <c r="AK600" s="131"/>
      <c r="AN600" s="169"/>
    </row>
    <row r="601" spans="23:40" x14ac:dyDescent="0.25">
      <c r="W601" s="131"/>
      <c r="Y601" s="131"/>
      <c r="AB601" s="131"/>
      <c r="AE601" s="131"/>
      <c r="AH601" s="131"/>
      <c r="AK601" s="131"/>
      <c r="AN601" s="169"/>
    </row>
    <row r="602" spans="23:40" x14ac:dyDescent="0.25">
      <c r="W602" s="131"/>
      <c r="Y602" s="131"/>
      <c r="AB602" s="131"/>
      <c r="AE602" s="131"/>
      <c r="AH602" s="131"/>
      <c r="AK602" s="131"/>
      <c r="AN602" s="169"/>
    </row>
    <row r="603" spans="23:40" x14ac:dyDescent="0.25">
      <c r="W603" s="131"/>
      <c r="Y603" s="131"/>
      <c r="AB603" s="131"/>
      <c r="AE603" s="131"/>
      <c r="AH603" s="131"/>
      <c r="AK603" s="131"/>
      <c r="AN603" s="169"/>
    </row>
    <row r="604" spans="23:40" x14ac:dyDescent="0.25">
      <c r="W604" s="131"/>
      <c r="Y604" s="131"/>
      <c r="AB604" s="131"/>
      <c r="AE604" s="131"/>
      <c r="AH604" s="131"/>
      <c r="AK604" s="131"/>
      <c r="AN604" s="169"/>
    </row>
    <row r="605" spans="23:40" x14ac:dyDescent="0.25">
      <c r="W605" s="131"/>
      <c r="Y605" s="131"/>
      <c r="AB605" s="131"/>
      <c r="AE605" s="131"/>
      <c r="AH605" s="131"/>
      <c r="AK605" s="131"/>
      <c r="AN605" s="169"/>
    </row>
    <row r="606" spans="23:40" x14ac:dyDescent="0.25">
      <c r="W606" s="131"/>
      <c r="Y606" s="131"/>
      <c r="AB606" s="131"/>
      <c r="AE606" s="131"/>
      <c r="AH606" s="131"/>
      <c r="AK606" s="131"/>
      <c r="AN606" s="169"/>
    </row>
    <row r="607" spans="23:40" x14ac:dyDescent="0.25">
      <c r="W607" s="131"/>
      <c r="Y607" s="131"/>
      <c r="AB607" s="131"/>
      <c r="AE607" s="131"/>
      <c r="AH607" s="131"/>
      <c r="AK607" s="131"/>
      <c r="AN607" s="169"/>
    </row>
    <row r="608" spans="23:40" x14ac:dyDescent="0.25">
      <c r="W608" s="131"/>
      <c r="Y608" s="131"/>
      <c r="AB608" s="131"/>
      <c r="AE608" s="131"/>
      <c r="AH608" s="131"/>
      <c r="AK608" s="131"/>
      <c r="AN608" s="169"/>
    </row>
    <row r="609" spans="23:40" x14ac:dyDescent="0.25">
      <c r="W609" s="131"/>
      <c r="Y609" s="131"/>
      <c r="AB609" s="131"/>
      <c r="AE609" s="131"/>
      <c r="AH609" s="131"/>
      <c r="AK609" s="131"/>
      <c r="AN609" s="169"/>
    </row>
    <row r="610" spans="23:40" x14ac:dyDescent="0.25">
      <c r="W610" s="131"/>
      <c r="Y610" s="131"/>
      <c r="AB610" s="131"/>
      <c r="AE610" s="131"/>
      <c r="AH610" s="131"/>
      <c r="AK610" s="131"/>
      <c r="AN610" s="169"/>
    </row>
    <row r="611" spans="23:40" x14ac:dyDescent="0.25">
      <c r="W611" s="131"/>
      <c r="Y611" s="131"/>
      <c r="AB611" s="131"/>
      <c r="AE611" s="131"/>
      <c r="AH611" s="131"/>
      <c r="AK611" s="131"/>
      <c r="AN611" s="169"/>
    </row>
    <row r="612" spans="23:40" x14ac:dyDescent="0.25">
      <c r="W612" s="131"/>
      <c r="Y612" s="131"/>
      <c r="AB612" s="131"/>
      <c r="AE612" s="131"/>
      <c r="AH612" s="131"/>
      <c r="AK612" s="131"/>
      <c r="AN612" s="169"/>
    </row>
    <row r="613" spans="23:40" x14ac:dyDescent="0.25">
      <c r="W613" s="131"/>
      <c r="Y613" s="131"/>
      <c r="AB613" s="131"/>
      <c r="AE613" s="131"/>
      <c r="AH613" s="131"/>
      <c r="AK613" s="131"/>
      <c r="AN613" s="169"/>
    </row>
    <row r="614" spans="23:40" x14ac:dyDescent="0.25">
      <c r="W614" s="131"/>
      <c r="Y614" s="131"/>
      <c r="AB614" s="131"/>
      <c r="AE614" s="131"/>
      <c r="AH614" s="131"/>
      <c r="AK614" s="131"/>
      <c r="AN614" s="169"/>
    </row>
    <row r="615" spans="23:40" x14ac:dyDescent="0.25">
      <c r="W615" s="131"/>
      <c r="Y615" s="131"/>
      <c r="AB615" s="131"/>
      <c r="AE615" s="131"/>
      <c r="AH615" s="131"/>
      <c r="AK615" s="131"/>
      <c r="AN615" s="169"/>
    </row>
    <row r="616" spans="23:40" x14ac:dyDescent="0.25">
      <c r="W616" s="131"/>
      <c r="Y616" s="131"/>
      <c r="AB616" s="131"/>
      <c r="AE616" s="131"/>
      <c r="AH616" s="131"/>
      <c r="AK616" s="131"/>
      <c r="AN616" s="169"/>
    </row>
    <row r="617" spans="23:40" x14ac:dyDescent="0.25">
      <c r="W617" s="131"/>
      <c r="Y617" s="131"/>
      <c r="AB617" s="131"/>
      <c r="AE617" s="131"/>
      <c r="AH617" s="131"/>
      <c r="AK617" s="131"/>
      <c r="AN617" s="169"/>
    </row>
    <row r="618" spans="23:40" x14ac:dyDescent="0.25">
      <c r="W618" s="131"/>
      <c r="Y618" s="131"/>
      <c r="AB618" s="131"/>
      <c r="AE618" s="131"/>
      <c r="AH618" s="131"/>
      <c r="AK618" s="131"/>
      <c r="AN618" s="169"/>
    </row>
    <row r="619" spans="23:40" x14ac:dyDescent="0.25">
      <c r="W619" s="131"/>
      <c r="Y619" s="131"/>
      <c r="AB619" s="131"/>
      <c r="AE619" s="131"/>
      <c r="AH619" s="131"/>
      <c r="AK619" s="131"/>
      <c r="AN619" s="169"/>
    </row>
    <row r="620" spans="23:40" x14ac:dyDescent="0.25">
      <c r="W620" s="131"/>
      <c r="Y620" s="131"/>
      <c r="AB620" s="131"/>
      <c r="AE620" s="131"/>
      <c r="AH620" s="131"/>
      <c r="AK620" s="131"/>
      <c r="AN620" s="169"/>
    </row>
    <row r="621" spans="23:40" x14ac:dyDescent="0.25">
      <c r="W621" s="131"/>
      <c r="Y621" s="131"/>
      <c r="AB621" s="131"/>
      <c r="AE621" s="131"/>
      <c r="AH621" s="131"/>
      <c r="AK621" s="131"/>
      <c r="AN621" s="169"/>
    </row>
    <row r="622" spans="23:40" x14ac:dyDescent="0.25">
      <c r="W622" s="131"/>
      <c r="Y622" s="131"/>
      <c r="AB622" s="131"/>
      <c r="AE622" s="131"/>
      <c r="AH622" s="131"/>
      <c r="AK622" s="131"/>
      <c r="AN622" s="169"/>
    </row>
    <row r="623" spans="23:40" x14ac:dyDescent="0.25">
      <c r="W623" s="131"/>
      <c r="Y623" s="131"/>
      <c r="AB623" s="131"/>
      <c r="AE623" s="131"/>
      <c r="AH623" s="131"/>
      <c r="AK623" s="131"/>
      <c r="AN623" s="169"/>
    </row>
    <row r="624" spans="23:40" x14ac:dyDescent="0.25">
      <c r="W624" s="131"/>
      <c r="Y624" s="131"/>
      <c r="AB624" s="131"/>
      <c r="AE624" s="131"/>
      <c r="AH624" s="131"/>
      <c r="AK624" s="131"/>
      <c r="AN624" s="169"/>
    </row>
    <row r="625" spans="23:40" x14ac:dyDescent="0.25">
      <c r="W625" s="131"/>
      <c r="Y625" s="131"/>
      <c r="AB625" s="131"/>
      <c r="AE625" s="131"/>
      <c r="AH625" s="131"/>
      <c r="AK625" s="131"/>
      <c r="AN625" s="169"/>
    </row>
    <row r="626" spans="23:40" x14ac:dyDescent="0.25">
      <c r="W626" s="131"/>
      <c r="Y626" s="131"/>
      <c r="AB626" s="131"/>
      <c r="AE626" s="131"/>
      <c r="AH626" s="131"/>
      <c r="AK626" s="131"/>
      <c r="AN626" s="169"/>
    </row>
    <row r="627" spans="23:40" x14ac:dyDescent="0.25">
      <c r="W627" s="131"/>
      <c r="Y627" s="131"/>
      <c r="AB627" s="131"/>
      <c r="AE627" s="131"/>
      <c r="AH627" s="131"/>
      <c r="AK627" s="131"/>
      <c r="AN627" s="169"/>
    </row>
    <row r="628" spans="23:40" x14ac:dyDescent="0.25">
      <c r="W628" s="131"/>
      <c r="Y628" s="131"/>
      <c r="AB628" s="131"/>
      <c r="AE628" s="131"/>
      <c r="AH628" s="131"/>
      <c r="AK628" s="131"/>
      <c r="AN628" s="169"/>
    </row>
    <row r="629" spans="23:40" x14ac:dyDescent="0.25">
      <c r="W629" s="131"/>
      <c r="Y629" s="131"/>
      <c r="AB629" s="131"/>
      <c r="AE629" s="131"/>
      <c r="AH629" s="131"/>
      <c r="AK629" s="131"/>
      <c r="AN629" s="169"/>
    </row>
    <row r="630" spans="23:40" x14ac:dyDescent="0.25">
      <c r="W630" s="131"/>
      <c r="Y630" s="131"/>
      <c r="AB630" s="131"/>
      <c r="AE630" s="131"/>
      <c r="AH630" s="131"/>
      <c r="AK630" s="131"/>
      <c r="AN630" s="169"/>
    </row>
    <row r="631" spans="23:40" x14ac:dyDescent="0.25">
      <c r="W631" s="131"/>
      <c r="Y631" s="131"/>
      <c r="AB631" s="131"/>
      <c r="AE631" s="131"/>
      <c r="AH631" s="131"/>
      <c r="AK631" s="131"/>
      <c r="AN631" s="169"/>
    </row>
    <row r="632" spans="23:40" x14ac:dyDescent="0.25">
      <c r="W632" s="131"/>
      <c r="Y632" s="131"/>
      <c r="AB632" s="131"/>
      <c r="AE632" s="131"/>
      <c r="AH632" s="131"/>
      <c r="AK632" s="131"/>
      <c r="AN632" s="169"/>
    </row>
    <row r="633" spans="23:40" x14ac:dyDescent="0.25">
      <c r="W633" s="131"/>
      <c r="Y633" s="131"/>
      <c r="AB633" s="131"/>
      <c r="AE633" s="131"/>
      <c r="AH633" s="131"/>
      <c r="AK633" s="131"/>
      <c r="AN633" s="169"/>
    </row>
    <row r="634" spans="23:40" x14ac:dyDescent="0.25">
      <c r="W634" s="131"/>
      <c r="Y634" s="131"/>
      <c r="AB634" s="131"/>
      <c r="AE634" s="131"/>
      <c r="AH634" s="131"/>
      <c r="AK634" s="131"/>
      <c r="AN634" s="169"/>
    </row>
    <row r="635" spans="23:40" x14ac:dyDescent="0.25">
      <c r="W635" s="131"/>
      <c r="Y635" s="131"/>
      <c r="AB635" s="131"/>
      <c r="AE635" s="131"/>
      <c r="AH635" s="131"/>
      <c r="AK635" s="131"/>
      <c r="AN635" s="169"/>
    </row>
    <row r="636" spans="23:40" x14ac:dyDescent="0.25">
      <c r="W636" s="131"/>
      <c r="Y636" s="131"/>
      <c r="AB636" s="131"/>
      <c r="AE636" s="131"/>
      <c r="AH636" s="131"/>
      <c r="AK636" s="131"/>
      <c r="AN636" s="169"/>
    </row>
    <row r="637" spans="23:40" x14ac:dyDescent="0.25">
      <c r="W637" s="131"/>
      <c r="Y637" s="131"/>
      <c r="AB637" s="131"/>
      <c r="AE637" s="131"/>
      <c r="AH637" s="131"/>
      <c r="AK637" s="131"/>
      <c r="AN637" s="169"/>
    </row>
    <row r="638" spans="23:40" x14ac:dyDescent="0.25">
      <c r="W638" s="131"/>
      <c r="Y638" s="131"/>
      <c r="AB638" s="131"/>
      <c r="AE638" s="131"/>
      <c r="AH638" s="131"/>
      <c r="AK638" s="131"/>
      <c r="AN638" s="169"/>
    </row>
    <row r="639" spans="23:40" x14ac:dyDescent="0.25">
      <c r="W639" s="131"/>
      <c r="Y639" s="131"/>
      <c r="AB639" s="131"/>
      <c r="AE639" s="131"/>
      <c r="AH639" s="131"/>
      <c r="AK639" s="131"/>
      <c r="AN639" s="169"/>
    </row>
    <row r="640" spans="23:40" x14ac:dyDescent="0.25">
      <c r="W640" s="131"/>
      <c r="Y640" s="131"/>
      <c r="AB640" s="131"/>
      <c r="AE640" s="131"/>
      <c r="AH640" s="131"/>
      <c r="AK640" s="131"/>
      <c r="AN640" s="169"/>
    </row>
    <row r="641" spans="23:40" x14ac:dyDescent="0.25">
      <c r="W641" s="131"/>
      <c r="Y641" s="131"/>
      <c r="AB641" s="131"/>
      <c r="AE641" s="131"/>
      <c r="AH641" s="131"/>
      <c r="AK641" s="131"/>
      <c r="AN641" s="169"/>
    </row>
    <row r="642" spans="23:40" x14ac:dyDescent="0.25">
      <c r="W642" s="131"/>
      <c r="Y642" s="131"/>
      <c r="AB642" s="131"/>
      <c r="AE642" s="131"/>
      <c r="AH642" s="131"/>
      <c r="AK642" s="131"/>
      <c r="AN642" s="169"/>
    </row>
    <row r="643" spans="23:40" x14ac:dyDescent="0.25">
      <c r="W643" s="131"/>
      <c r="Y643" s="131"/>
      <c r="AB643" s="131"/>
      <c r="AE643" s="131"/>
      <c r="AH643" s="131"/>
      <c r="AK643" s="131"/>
      <c r="AN643" s="169"/>
    </row>
    <row r="644" spans="23:40" x14ac:dyDescent="0.25">
      <c r="W644" s="131"/>
      <c r="Y644" s="131"/>
      <c r="AB644" s="131"/>
      <c r="AE644" s="131"/>
      <c r="AH644" s="131"/>
      <c r="AK644" s="131"/>
      <c r="AN644" s="169"/>
    </row>
    <row r="645" spans="23:40" x14ac:dyDescent="0.25">
      <c r="W645" s="131"/>
      <c r="Y645" s="131"/>
      <c r="AB645" s="131"/>
      <c r="AE645" s="131"/>
      <c r="AH645" s="131"/>
      <c r="AK645" s="131"/>
      <c r="AN645" s="169"/>
    </row>
    <row r="646" spans="23:40" x14ac:dyDescent="0.25">
      <c r="W646" s="131"/>
      <c r="Y646" s="131"/>
      <c r="AB646" s="131"/>
      <c r="AE646" s="131"/>
      <c r="AH646" s="131"/>
      <c r="AK646" s="131"/>
      <c r="AN646" s="169"/>
    </row>
    <row r="647" spans="23:40" x14ac:dyDescent="0.25">
      <c r="W647" s="131"/>
      <c r="Y647" s="131"/>
      <c r="AB647" s="131"/>
      <c r="AE647" s="131"/>
      <c r="AH647" s="131"/>
      <c r="AK647" s="131"/>
      <c r="AN647" s="169"/>
    </row>
    <row r="648" spans="23:40" x14ac:dyDescent="0.25">
      <c r="W648" s="131"/>
      <c r="Y648" s="131"/>
      <c r="AB648" s="131"/>
      <c r="AE648" s="131"/>
      <c r="AH648" s="131"/>
      <c r="AK648" s="131"/>
      <c r="AN648" s="169"/>
    </row>
    <row r="649" spans="23:40" x14ac:dyDescent="0.25">
      <c r="W649" s="131"/>
      <c r="Y649" s="131"/>
      <c r="AB649" s="131"/>
      <c r="AE649" s="131"/>
      <c r="AH649" s="131"/>
      <c r="AK649" s="131"/>
      <c r="AN649" s="169"/>
    </row>
    <row r="650" spans="23:40" x14ac:dyDescent="0.25">
      <c r="W650" s="131"/>
      <c r="Y650" s="131"/>
      <c r="AB650" s="131"/>
      <c r="AE650" s="131"/>
      <c r="AH650" s="131"/>
      <c r="AK650" s="131"/>
      <c r="AN650" s="169"/>
    </row>
    <row r="651" spans="23:40" x14ac:dyDescent="0.25">
      <c r="W651" s="131"/>
      <c r="Y651" s="131"/>
      <c r="AB651" s="131"/>
      <c r="AE651" s="131"/>
      <c r="AH651" s="131"/>
      <c r="AK651" s="131"/>
      <c r="AN651" s="169"/>
    </row>
    <row r="652" spans="23:40" x14ac:dyDescent="0.25">
      <c r="W652" s="131"/>
      <c r="Y652" s="131"/>
      <c r="AB652" s="131"/>
      <c r="AE652" s="131"/>
      <c r="AH652" s="131"/>
      <c r="AK652" s="131"/>
      <c r="AN652" s="169"/>
    </row>
    <row r="653" spans="23:40" x14ac:dyDescent="0.25">
      <c r="W653" s="131"/>
      <c r="Y653" s="131"/>
      <c r="AB653" s="131"/>
      <c r="AE653" s="131"/>
      <c r="AH653" s="131"/>
      <c r="AK653" s="131"/>
      <c r="AN653" s="169"/>
    </row>
    <row r="654" spans="23:40" x14ac:dyDescent="0.25">
      <c r="W654" s="131"/>
      <c r="Y654" s="131"/>
      <c r="AB654" s="131"/>
      <c r="AE654" s="131"/>
      <c r="AH654" s="131"/>
      <c r="AK654" s="131"/>
      <c r="AN654" s="169"/>
    </row>
    <row r="655" spans="23:40" x14ac:dyDescent="0.25">
      <c r="W655" s="131"/>
      <c r="Y655" s="131"/>
      <c r="AB655" s="131"/>
      <c r="AE655" s="131"/>
      <c r="AH655" s="131"/>
      <c r="AK655" s="131"/>
      <c r="AN655" s="169"/>
    </row>
    <row r="656" spans="23:40" x14ac:dyDescent="0.25">
      <c r="W656" s="131"/>
      <c r="Y656" s="131"/>
      <c r="AB656" s="131"/>
      <c r="AE656" s="131"/>
      <c r="AH656" s="131"/>
      <c r="AK656" s="131"/>
      <c r="AN656" s="169"/>
    </row>
    <row r="657" spans="23:40" x14ac:dyDescent="0.25">
      <c r="W657" s="131"/>
      <c r="Y657" s="131"/>
      <c r="AB657" s="131"/>
      <c r="AE657" s="131"/>
      <c r="AH657" s="131"/>
      <c r="AK657" s="131"/>
      <c r="AN657" s="169"/>
    </row>
    <row r="658" spans="23:40" x14ac:dyDescent="0.25">
      <c r="W658" s="131"/>
      <c r="Y658" s="131"/>
      <c r="AB658" s="131"/>
      <c r="AE658" s="131"/>
      <c r="AH658" s="131"/>
      <c r="AK658" s="131"/>
      <c r="AN658" s="169"/>
    </row>
    <row r="659" spans="23:40" x14ac:dyDescent="0.25">
      <c r="W659" s="131"/>
      <c r="Y659" s="131"/>
      <c r="AB659" s="131"/>
      <c r="AE659" s="131"/>
      <c r="AH659" s="131"/>
      <c r="AK659" s="131"/>
      <c r="AN659" s="169"/>
    </row>
    <row r="660" spans="23:40" x14ac:dyDescent="0.25">
      <c r="W660" s="131"/>
      <c r="Y660" s="131"/>
      <c r="AB660" s="131"/>
      <c r="AE660" s="131"/>
      <c r="AH660" s="131"/>
      <c r="AK660" s="131"/>
      <c r="AN660" s="169"/>
    </row>
    <row r="661" spans="23:40" x14ac:dyDescent="0.25">
      <c r="W661" s="131"/>
      <c r="Y661" s="131"/>
      <c r="AB661" s="131"/>
      <c r="AE661" s="131"/>
      <c r="AH661" s="131"/>
      <c r="AK661" s="131"/>
      <c r="AN661" s="169"/>
    </row>
    <row r="662" spans="23:40" x14ac:dyDescent="0.25">
      <c r="W662" s="131"/>
      <c r="Y662" s="131"/>
      <c r="AB662" s="131"/>
      <c r="AE662" s="131"/>
      <c r="AH662" s="131"/>
      <c r="AK662" s="131"/>
      <c r="AN662" s="169"/>
    </row>
    <row r="663" spans="23:40" x14ac:dyDescent="0.25">
      <c r="W663" s="131"/>
      <c r="Y663" s="131"/>
      <c r="AB663" s="131"/>
      <c r="AE663" s="131"/>
      <c r="AH663" s="131"/>
      <c r="AK663" s="131"/>
      <c r="AN663" s="169"/>
    </row>
    <row r="664" spans="23:40" x14ac:dyDescent="0.25">
      <c r="W664" s="131"/>
      <c r="Y664" s="131"/>
      <c r="AB664" s="131"/>
      <c r="AE664" s="131"/>
      <c r="AH664" s="131"/>
      <c r="AK664" s="131"/>
      <c r="AN664" s="169"/>
    </row>
    <row r="665" spans="23:40" x14ac:dyDescent="0.25">
      <c r="W665" s="131"/>
      <c r="Y665" s="131"/>
      <c r="AB665" s="131"/>
      <c r="AE665" s="131"/>
      <c r="AH665" s="131"/>
      <c r="AK665" s="131"/>
      <c r="AN665" s="169"/>
    </row>
    <row r="666" spans="23:40" x14ac:dyDescent="0.25">
      <c r="W666" s="131"/>
      <c r="Y666" s="131"/>
      <c r="AB666" s="131"/>
      <c r="AE666" s="131"/>
      <c r="AH666" s="131"/>
      <c r="AK666" s="131"/>
      <c r="AN666" s="169"/>
    </row>
    <row r="667" spans="23:40" x14ac:dyDescent="0.25">
      <c r="W667" s="131"/>
      <c r="Y667" s="131"/>
      <c r="AB667" s="131"/>
      <c r="AE667" s="131"/>
      <c r="AH667" s="131"/>
      <c r="AK667" s="131"/>
      <c r="AN667" s="169"/>
    </row>
    <row r="668" spans="23:40" x14ac:dyDescent="0.25">
      <c r="W668" s="131"/>
      <c r="Y668" s="131"/>
      <c r="AB668" s="131"/>
      <c r="AE668" s="131"/>
      <c r="AH668" s="131"/>
      <c r="AK668" s="131"/>
      <c r="AN668" s="169"/>
    </row>
    <row r="669" spans="23:40" x14ac:dyDescent="0.25">
      <c r="W669" s="131"/>
      <c r="Y669" s="131"/>
      <c r="AB669" s="131"/>
      <c r="AE669" s="131"/>
      <c r="AH669" s="131"/>
      <c r="AK669" s="131"/>
      <c r="AN669" s="169"/>
    </row>
    <row r="670" spans="23:40" x14ac:dyDescent="0.25">
      <c r="W670" s="131"/>
      <c r="Y670" s="131"/>
      <c r="AB670" s="131"/>
      <c r="AE670" s="131"/>
      <c r="AH670" s="131"/>
      <c r="AK670" s="131"/>
      <c r="AN670" s="169"/>
    </row>
    <row r="671" spans="23:40" x14ac:dyDescent="0.25">
      <c r="W671" s="131"/>
      <c r="Y671" s="131"/>
      <c r="AB671" s="131"/>
      <c r="AE671" s="131"/>
      <c r="AH671" s="131"/>
      <c r="AK671" s="131"/>
      <c r="AN671" s="169"/>
    </row>
    <row r="672" spans="23:40" x14ac:dyDescent="0.25">
      <c r="W672" s="131"/>
      <c r="Y672" s="131"/>
      <c r="AB672" s="131"/>
      <c r="AE672" s="131"/>
      <c r="AH672" s="131"/>
      <c r="AK672" s="131"/>
      <c r="AN672" s="169"/>
    </row>
    <row r="673" spans="23:40" x14ac:dyDescent="0.25">
      <c r="W673" s="131"/>
      <c r="Y673" s="131"/>
      <c r="AB673" s="131"/>
      <c r="AE673" s="131"/>
      <c r="AH673" s="131"/>
      <c r="AK673" s="131"/>
      <c r="AN673" s="169"/>
    </row>
    <row r="674" spans="23:40" x14ac:dyDescent="0.25">
      <c r="W674" s="131"/>
      <c r="Y674" s="131"/>
      <c r="AB674" s="131"/>
      <c r="AE674" s="131"/>
      <c r="AH674" s="131"/>
      <c r="AK674" s="131"/>
      <c r="AN674" s="169"/>
    </row>
    <row r="675" spans="23:40" x14ac:dyDescent="0.25">
      <c r="W675" s="131"/>
      <c r="Y675" s="131"/>
      <c r="AB675" s="131"/>
      <c r="AE675" s="131"/>
      <c r="AH675" s="131"/>
      <c r="AK675" s="131"/>
      <c r="AN675" s="169"/>
    </row>
    <row r="676" spans="23:40" x14ac:dyDescent="0.25">
      <c r="W676" s="131"/>
      <c r="Y676" s="131"/>
      <c r="AB676" s="131"/>
      <c r="AE676" s="131"/>
      <c r="AH676" s="131"/>
      <c r="AK676" s="131"/>
      <c r="AN676" s="169"/>
    </row>
    <row r="677" spans="23:40" x14ac:dyDescent="0.25">
      <c r="W677" s="131"/>
      <c r="Y677" s="131"/>
      <c r="AB677" s="131"/>
      <c r="AE677" s="131"/>
      <c r="AH677" s="131"/>
      <c r="AK677" s="131"/>
      <c r="AN677" s="169"/>
    </row>
    <row r="678" spans="23:40" x14ac:dyDescent="0.25">
      <c r="W678" s="131"/>
      <c r="Y678" s="131"/>
      <c r="AB678" s="131"/>
      <c r="AE678" s="131"/>
      <c r="AH678" s="131"/>
      <c r="AK678" s="131"/>
      <c r="AN678" s="169"/>
    </row>
    <row r="679" spans="23:40" x14ac:dyDescent="0.25">
      <c r="W679" s="131"/>
      <c r="Y679" s="131"/>
      <c r="AB679" s="131"/>
      <c r="AE679" s="131"/>
      <c r="AH679" s="131"/>
      <c r="AK679" s="131"/>
      <c r="AN679" s="169"/>
    </row>
    <row r="680" spans="23:40" x14ac:dyDescent="0.25">
      <c r="W680" s="131"/>
      <c r="Y680" s="131"/>
      <c r="AB680" s="131"/>
      <c r="AE680" s="131"/>
      <c r="AH680" s="131"/>
      <c r="AK680" s="131"/>
      <c r="AN680" s="169"/>
    </row>
    <row r="681" spans="23:40" x14ac:dyDescent="0.25">
      <c r="W681" s="131"/>
      <c r="Y681" s="131"/>
      <c r="AB681" s="131"/>
      <c r="AE681" s="131"/>
      <c r="AH681" s="131"/>
      <c r="AK681" s="131"/>
      <c r="AN681" s="169"/>
    </row>
    <row r="682" spans="23:40" x14ac:dyDescent="0.25">
      <c r="W682" s="131"/>
      <c r="Y682" s="131"/>
      <c r="AB682" s="131"/>
      <c r="AE682" s="131"/>
      <c r="AH682" s="131"/>
      <c r="AK682" s="131"/>
      <c r="AN682" s="169"/>
    </row>
    <row r="683" spans="23:40" x14ac:dyDescent="0.25">
      <c r="W683" s="131"/>
      <c r="Y683" s="131"/>
      <c r="AB683" s="131"/>
      <c r="AE683" s="131"/>
      <c r="AH683" s="131"/>
      <c r="AK683" s="131"/>
      <c r="AN683" s="169"/>
    </row>
    <row r="684" spans="23:40" x14ac:dyDescent="0.25">
      <c r="W684" s="131"/>
      <c r="Y684" s="131"/>
      <c r="AB684" s="131"/>
      <c r="AE684" s="131"/>
      <c r="AH684" s="131"/>
      <c r="AK684" s="131"/>
      <c r="AN684" s="169"/>
    </row>
    <row r="685" spans="23:40" x14ac:dyDescent="0.25">
      <c r="W685" s="131"/>
      <c r="Y685" s="131"/>
      <c r="AB685" s="131"/>
      <c r="AE685" s="131"/>
      <c r="AH685" s="131"/>
      <c r="AK685" s="131"/>
      <c r="AN685" s="169"/>
    </row>
    <row r="686" spans="23:40" x14ac:dyDescent="0.25">
      <c r="W686" s="131"/>
      <c r="Y686" s="131"/>
      <c r="AB686" s="131"/>
      <c r="AE686" s="131"/>
      <c r="AH686" s="131"/>
      <c r="AK686" s="131"/>
      <c r="AN686" s="169"/>
    </row>
    <row r="687" spans="23:40" x14ac:dyDescent="0.25">
      <c r="W687" s="131"/>
      <c r="Y687" s="131"/>
      <c r="AB687" s="131"/>
      <c r="AE687" s="131"/>
      <c r="AH687" s="131"/>
      <c r="AK687" s="131"/>
      <c r="AN687" s="169"/>
    </row>
    <row r="688" spans="23:40" x14ac:dyDescent="0.25">
      <c r="W688" s="131"/>
      <c r="Y688" s="131"/>
      <c r="AB688" s="131"/>
      <c r="AE688" s="131"/>
      <c r="AH688" s="131"/>
      <c r="AK688" s="131"/>
      <c r="AN688" s="169"/>
    </row>
    <row r="689" spans="23:40" x14ac:dyDescent="0.25">
      <c r="W689" s="131"/>
      <c r="Y689" s="131"/>
      <c r="AB689" s="131"/>
      <c r="AE689" s="131"/>
      <c r="AH689" s="131"/>
      <c r="AK689" s="131"/>
      <c r="AN689" s="169"/>
    </row>
    <row r="690" spans="23:40" x14ac:dyDescent="0.25">
      <c r="W690" s="131"/>
      <c r="Y690" s="131"/>
      <c r="AB690" s="131"/>
      <c r="AE690" s="131"/>
      <c r="AH690" s="131"/>
      <c r="AK690" s="131"/>
      <c r="AN690" s="169"/>
    </row>
    <row r="691" spans="23:40" x14ac:dyDescent="0.25">
      <c r="W691" s="131"/>
      <c r="Y691" s="131"/>
      <c r="AB691" s="131"/>
      <c r="AE691" s="131"/>
      <c r="AH691" s="131"/>
      <c r="AK691" s="131"/>
      <c r="AN691" s="169"/>
    </row>
    <row r="692" spans="23:40" x14ac:dyDescent="0.25">
      <c r="W692" s="131"/>
      <c r="Y692" s="131"/>
      <c r="AB692" s="131"/>
      <c r="AE692" s="131"/>
      <c r="AH692" s="131"/>
      <c r="AK692" s="131"/>
      <c r="AN692" s="169"/>
    </row>
    <row r="693" spans="23:40" x14ac:dyDescent="0.25">
      <c r="W693" s="131"/>
      <c r="Y693" s="131"/>
      <c r="AB693" s="131"/>
      <c r="AE693" s="131"/>
      <c r="AH693" s="131"/>
      <c r="AK693" s="131"/>
      <c r="AN693" s="169"/>
    </row>
    <row r="694" spans="23:40" x14ac:dyDescent="0.25">
      <c r="W694" s="131"/>
      <c r="Y694" s="131"/>
      <c r="AB694" s="131"/>
      <c r="AE694" s="131"/>
      <c r="AH694" s="131"/>
      <c r="AK694" s="131"/>
      <c r="AN694" s="169"/>
    </row>
    <row r="695" spans="23:40" x14ac:dyDescent="0.25">
      <c r="W695" s="131"/>
      <c r="Y695" s="131"/>
      <c r="AB695" s="131"/>
      <c r="AE695" s="131"/>
      <c r="AH695" s="131"/>
      <c r="AK695" s="131"/>
      <c r="AN695" s="169"/>
    </row>
    <row r="696" spans="23:40" x14ac:dyDescent="0.25">
      <c r="W696" s="131"/>
      <c r="Y696" s="131"/>
      <c r="AB696" s="131"/>
      <c r="AE696" s="131"/>
      <c r="AH696" s="131"/>
      <c r="AK696" s="131"/>
      <c r="AN696" s="169"/>
    </row>
    <row r="697" spans="23:40" x14ac:dyDescent="0.25">
      <c r="W697" s="131"/>
      <c r="Y697" s="131"/>
      <c r="AB697" s="131"/>
      <c r="AE697" s="131"/>
      <c r="AH697" s="131"/>
      <c r="AK697" s="131"/>
      <c r="AN697" s="169"/>
    </row>
    <row r="698" spans="23:40" x14ac:dyDescent="0.25">
      <c r="W698" s="131"/>
      <c r="Y698" s="131"/>
      <c r="AB698" s="131"/>
      <c r="AE698" s="131"/>
      <c r="AH698" s="131"/>
      <c r="AK698" s="131"/>
      <c r="AN698" s="169"/>
    </row>
    <row r="699" spans="23:40" x14ac:dyDescent="0.25">
      <c r="W699" s="131"/>
      <c r="Y699" s="131"/>
      <c r="AB699" s="131"/>
      <c r="AE699" s="131"/>
      <c r="AH699" s="131"/>
      <c r="AK699" s="131"/>
      <c r="AN699" s="169"/>
    </row>
    <row r="700" spans="23:40" x14ac:dyDescent="0.25">
      <c r="W700" s="131"/>
      <c r="Y700" s="131"/>
      <c r="AB700" s="131"/>
      <c r="AE700" s="131"/>
      <c r="AH700" s="131"/>
      <c r="AK700" s="131"/>
      <c r="AN700" s="169"/>
    </row>
    <row r="701" spans="23:40" x14ac:dyDescent="0.25">
      <c r="W701" s="131"/>
      <c r="Y701" s="131"/>
      <c r="AB701" s="131"/>
      <c r="AE701" s="131"/>
      <c r="AH701" s="131"/>
      <c r="AK701" s="131"/>
      <c r="AN701" s="169"/>
    </row>
    <row r="702" spans="23:40" x14ac:dyDescent="0.25">
      <c r="W702" s="131"/>
      <c r="Y702" s="131"/>
      <c r="AB702" s="131"/>
      <c r="AE702" s="131"/>
      <c r="AH702" s="131"/>
      <c r="AK702" s="131"/>
      <c r="AN702" s="169"/>
    </row>
    <row r="703" spans="23:40" x14ac:dyDescent="0.25">
      <c r="W703" s="131"/>
      <c r="Y703" s="131"/>
      <c r="AB703" s="131"/>
      <c r="AE703" s="131"/>
      <c r="AH703" s="131"/>
      <c r="AK703" s="131"/>
      <c r="AN703" s="169"/>
    </row>
    <row r="704" spans="23:40" x14ac:dyDescent="0.25">
      <c r="W704" s="131"/>
      <c r="Y704" s="131"/>
      <c r="AB704" s="131"/>
      <c r="AE704" s="131"/>
      <c r="AH704" s="131"/>
      <c r="AK704" s="131"/>
      <c r="AN704" s="169"/>
    </row>
    <row r="705" spans="23:40" x14ac:dyDescent="0.25">
      <c r="W705" s="131"/>
      <c r="Y705" s="131"/>
      <c r="AB705" s="131"/>
      <c r="AE705" s="131"/>
      <c r="AH705" s="131"/>
      <c r="AK705" s="131"/>
      <c r="AN705" s="169"/>
    </row>
    <row r="706" spans="23:40" x14ac:dyDescent="0.25">
      <c r="W706" s="131"/>
      <c r="Y706" s="131"/>
      <c r="AB706" s="131"/>
      <c r="AE706" s="131"/>
      <c r="AH706" s="131"/>
      <c r="AK706" s="131"/>
      <c r="AN706" s="169"/>
    </row>
    <row r="707" spans="23:40" x14ac:dyDescent="0.25">
      <c r="W707" s="131"/>
      <c r="Y707" s="131"/>
      <c r="AB707" s="131"/>
      <c r="AE707" s="131"/>
      <c r="AH707" s="131"/>
      <c r="AK707" s="131"/>
      <c r="AN707" s="169"/>
    </row>
    <row r="708" spans="23:40" x14ac:dyDescent="0.25">
      <c r="W708" s="131"/>
      <c r="Y708" s="131"/>
      <c r="AB708" s="131"/>
      <c r="AE708" s="131"/>
      <c r="AH708" s="131"/>
      <c r="AK708" s="131"/>
      <c r="AN708" s="169"/>
    </row>
    <row r="709" spans="23:40" x14ac:dyDescent="0.25">
      <c r="W709" s="131"/>
      <c r="Y709" s="131"/>
      <c r="AB709" s="131"/>
      <c r="AE709" s="131"/>
      <c r="AH709" s="131"/>
      <c r="AK709" s="131"/>
      <c r="AN709" s="169"/>
    </row>
    <row r="710" spans="23:40" x14ac:dyDescent="0.25">
      <c r="W710" s="131"/>
      <c r="Y710" s="131"/>
      <c r="AB710" s="131"/>
      <c r="AE710" s="131"/>
      <c r="AH710" s="131"/>
      <c r="AK710" s="131"/>
      <c r="AN710" s="169"/>
    </row>
    <row r="711" spans="23:40" x14ac:dyDescent="0.25">
      <c r="W711" s="131"/>
      <c r="Y711" s="131"/>
      <c r="AB711" s="131"/>
      <c r="AE711" s="131"/>
      <c r="AH711" s="131"/>
      <c r="AK711" s="131"/>
      <c r="AN711" s="169"/>
    </row>
    <row r="712" spans="23:40" x14ac:dyDescent="0.25">
      <c r="W712" s="131"/>
      <c r="Y712" s="131"/>
      <c r="AB712" s="131"/>
      <c r="AE712" s="131"/>
      <c r="AH712" s="131"/>
      <c r="AK712" s="131"/>
      <c r="AN712" s="169"/>
    </row>
    <row r="713" spans="23:40" x14ac:dyDescent="0.25">
      <c r="W713" s="131"/>
      <c r="Y713" s="131"/>
      <c r="AB713" s="131"/>
      <c r="AE713" s="131"/>
      <c r="AH713" s="131"/>
      <c r="AK713" s="131"/>
      <c r="AN713" s="169"/>
    </row>
    <row r="714" spans="23:40" x14ac:dyDescent="0.25">
      <c r="W714" s="131"/>
      <c r="Y714" s="131"/>
      <c r="AB714" s="131"/>
      <c r="AE714" s="131"/>
      <c r="AH714" s="131"/>
      <c r="AK714" s="131"/>
      <c r="AN714" s="169"/>
    </row>
    <row r="715" spans="23:40" x14ac:dyDescent="0.25">
      <c r="W715" s="131"/>
      <c r="Y715" s="131"/>
      <c r="AB715" s="131"/>
      <c r="AE715" s="131"/>
      <c r="AH715" s="131"/>
      <c r="AK715" s="131"/>
      <c r="AN715" s="169"/>
    </row>
    <row r="716" spans="23:40" x14ac:dyDescent="0.25">
      <c r="W716" s="131"/>
      <c r="Y716" s="131"/>
      <c r="AB716" s="131"/>
      <c r="AE716" s="131"/>
      <c r="AH716" s="131"/>
      <c r="AK716" s="131"/>
      <c r="AN716" s="169"/>
    </row>
    <row r="717" spans="23:40" x14ac:dyDescent="0.25">
      <c r="W717" s="131"/>
      <c r="Y717" s="131"/>
      <c r="AB717" s="131"/>
      <c r="AE717" s="131"/>
      <c r="AH717" s="131"/>
      <c r="AK717" s="131"/>
      <c r="AN717" s="169"/>
    </row>
    <row r="718" spans="23:40" x14ac:dyDescent="0.25">
      <c r="W718" s="131"/>
      <c r="Y718" s="131"/>
      <c r="AB718" s="131"/>
      <c r="AE718" s="131"/>
      <c r="AH718" s="131"/>
      <c r="AK718" s="131"/>
      <c r="AN718" s="169"/>
    </row>
    <row r="719" spans="23:40" x14ac:dyDescent="0.25">
      <c r="W719" s="131"/>
      <c r="Y719" s="131"/>
      <c r="AB719" s="131"/>
      <c r="AE719" s="131"/>
      <c r="AH719" s="131"/>
      <c r="AK719" s="131"/>
      <c r="AN719" s="169"/>
    </row>
    <row r="720" spans="23:40" x14ac:dyDescent="0.25">
      <c r="W720" s="131"/>
      <c r="Y720" s="131"/>
      <c r="AB720" s="131"/>
      <c r="AE720" s="131"/>
      <c r="AH720" s="131"/>
      <c r="AK720" s="131"/>
      <c r="AN720" s="169"/>
    </row>
    <row r="721" spans="23:40" x14ac:dyDescent="0.25">
      <c r="W721" s="131"/>
      <c r="Y721" s="131"/>
      <c r="AB721" s="131"/>
      <c r="AE721" s="131"/>
      <c r="AH721" s="131"/>
      <c r="AK721" s="131"/>
      <c r="AN721" s="169"/>
    </row>
    <row r="722" spans="23:40" x14ac:dyDescent="0.25">
      <c r="W722" s="131"/>
      <c r="Y722" s="131"/>
      <c r="AB722" s="131"/>
      <c r="AE722" s="131"/>
      <c r="AH722" s="131"/>
      <c r="AK722" s="131"/>
      <c r="AN722" s="169"/>
    </row>
    <row r="723" spans="23:40" x14ac:dyDescent="0.25">
      <c r="W723" s="131"/>
      <c r="Y723" s="131"/>
      <c r="AB723" s="131"/>
      <c r="AE723" s="131"/>
      <c r="AH723" s="131"/>
      <c r="AK723" s="131"/>
      <c r="AN723" s="169"/>
    </row>
    <row r="724" spans="23:40" x14ac:dyDescent="0.25">
      <c r="W724" s="131"/>
      <c r="Y724" s="131"/>
      <c r="AB724" s="131"/>
      <c r="AE724" s="131"/>
      <c r="AH724" s="131"/>
      <c r="AK724" s="131"/>
      <c r="AN724" s="169"/>
    </row>
    <row r="725" spans="23:40" x14ac:dyDescent="0.25">
      <c r="W725" s="131"/>
      <c r="Y725" s="131"/>
      <c r="AB725" s="131"/>
      <c r="AE725" s="131"/>
      <c r="AH725" s="131"/>
      <c r="AK725" s="131"/>
      <c r="AN725" s="169"/>
    </row>
    <row r="726" spans="23:40" x14ac:dyDescent="0.25">
      <c r="W726" s="131"/>
      <c r="Y726" s="131"/>
      <c r="AB726" s="131"/>
      <c r="AE726" s="131"/>
      <c r="AH726" s="131"/>
      <c r="AK726" s="131"/>
      <c r="AN726" s="169"/>
    </row>
    <row r="727" spans="23:40" x14ac:dyDescent="0.25">
      <c r="W727" s="131"/>
      <c r="Y727" s="131"/>
      <c r="AB727" s="131"/>
      <c r="AE727" s="131"/>
      <c r="AH727" s="131"/>
      <c r="AK727" s="131"/>
      <c r="AN727" s="169"/>
    </row>
    <row r="728" spans="23:40" x14ac:dyDescent="0.25">
      <c r="W728" s="131"/>
      <c r="Y728" s="131"/>
      <c r="AB728" s="131"/>
      <c r="AE728" s="131"/>
      <c r="AH728" s="131"/>
      <c r="AK728" s="131"/>
      <c r="AN728" s="169"/>
    </row>
    <row r="729" spans="23:40" x14ac:dyDescent="0.25">
      <c r="W729" s="131"/>
      <c r="Y729" s="131"/>
      <c r="AB729" s="131"/>
      <c r="AE729" s="131"/>
      <c r="AH729" s="131"/>
      <c r="AK729" s="131"/>
      <c r="AN729" s="169"/>
    </row>
    <row r="730" spans="23:40" x14ac:dyDescent="0.25">
      <c r="W730" s="131"/>
      <c r="Y730" s="131"/>
      <c r="AB730" s="131"/>
      <c r="AE730" s="131"/>
      <c r="AH730" s="131"/>
      <c r="AK730" s="131"/>
      <c r="AN730" s="169"/>
    </row>
    <row r="731" spans="23:40" x14ac:dyDescent="0.25">
      <c r="W731" s="131"/>
      <c r="Y731" s="131"/>
      <c r="AB731" s="131"/>
      <c r="AE731" s="131"/>
      <c r="AH731" s="131"/>
      <c r="AK731" s="131"/>
      <c r="AN731" s="169"/>
    </row>
    <row r="732" spans="23:40" x14ac:dyDescent="0.25">
      <c r="W732" s="131"/>
      <c r="Y732" s="131"/>
      <c r="AB732" s="131"/>
      <c r="AE732" s="131"/>
      <c r="AH732" s="131"/>
      <c r="AK732" s="131"/>
      <c r="AN732" s="169"/>
    </row>
    <row r="733" spans="23:40" x14ac:dyDescent="0.25">
      <c r="W733" s="131"/>
      <c r="Y733" s="131"/>
      <c r="AB733" s="131"/>
      <c r="AE733" s="131"/>
      <c r="AH733" s="131"/>
      <c r="AK733" s="131"/>
      <c r="AN733" s="169"/>
    </row>
    <row r="734" spans="23:40" x14ac:dyDescent="0.25">
      <c r="W734" s="131"/>
      <c r="Y734" s="131"/>
      <c r="AB734" s="131"/>
      <c r="AE734" s="131"/>
      <c r="AH734" s="131"/>
      <c r="AK734" s="131"/>
      <c r="AN734" s="169"/>
    </row>
    <row r="735" spans="23:40" x14ac:dyDescent="0.25">
      <c r="W735" s="131"/>
      <c r="Y735" s="131"/>
      <c r="AB735" s="131"/>
      <c r="AE735" s="131"/>
      <c r="AH735" s="131"/>
      <c r="AK735" s="131"/>
      <c r="AN735" s="169"/>
    </row>
    <row r="736" spans="23:40" x14ac:dyDescent="0.25">
      <c r="W736" s="131"/>
      <c r="Y736" s="131"/>
      <c r="AB736" s="131"/>
      <c r="AE736" s="131"/>
      <c r="AH736" s="131"/>
      <c r="AK736" s="131"/>
      <c r="AN736" s="169"/>
    </row>
    <row r="737" spans="23:40" x14ac:dyDescent="0.25">
      <c r="W737" s="131"/>
      <c r="Y737" s="131"/>
      <c r="AB737" s="131"/>
      <c r="AE737" s="131"/>
      <c r="AH737" s="131"/>
      <c r="AK737" s="131"/>
      <c r="AN737" s="169"/>
    </row>
    <row r="738" spans="23:40" x14ac:dyDescent="0.25">
      <c r="W738" s="131"/>
      <c r="Y738" s="131"/>
      <c r="AB738" s="131"/>
      <c r="AE738" s="131"/>
      <c r="AH738" s="131"/>
      <c r="AK738" s="131"/>
      <c r="AN738" s="169"/>
    </row>
    <row r="739" spans="23:40" x14ac:dyDescent="0.25">
      <c r="W739" s="131"/>
      <c r="Y739" s="131"/>
      <c r="AB739" s="131"/>
      <c r="AE739" s="131"/>
      <c r="AH739" s="131"/>
      <c r="AK739" s="131"/>
      <c r="AN739" s="169"/>
    </row>
    <row r="740" spans="23:40" x14ac:dyDescent="0.25">
      <c r="W740" s="131"/>
      <c r="Y740" s="131"/>
      <c r="AB740" s="131"/>
      <c r="AE740" s="131"/>
      <c r="AH740" s="131"/>
      <c r="AK740" s="131"/>
      <c r="AN740" s="169"/>
    </row>
    <row r="741" spans="23:40" x14ac:dyDescent="0.25">
      <c r="W741" s="131"/>
      <c r="Y741" s="131"/>
      <c r="AB741" s="131"/>
      <c r="AE741" s="131"/>
      <c r="AH741" s="131"/>
      <c r="AK741" s="131"/>
      <c r="AN741" s="169"/>
    </row>
    <row r="742" spans="23:40" x14ac:dyDescent="0.25">
      <c r="W742" s="131"/>
      <c r="Y742" s="131"/>
      <c r="AB742" s="131"/>
      <c r="AE742" s="131"/>
      <c r="AH742" s="131"/>
      <c r="AK742" s="131"/>
      <c r="AN742" s="169"/>
    </row>
    <row r="743" spans="23:40" x14ac:dyDescent="0.25">
      <c r="W743" s="131"/>
      <c r="Y743" s="131"/>
      <c r="AB743" s="131"/>
      <c r="AE743" s="131"/>
      <c r="AH743" s="131"/>
      <c r="AK743" s="131"/>
      <c r="AN743" s="169"/>
    </row>
    <row r="744" spans="23:40" x14ac:dyDescent="0.25">
      <c r="W744" s="131"/>
      <c r="Y744" s="131"/>
      <c r="AB744" s="131"/>
      <c r="AE744" s="131"/>
      <c r="AH744" s="131"/>
      <c r="AK744" s="131"/>
      <c r="AN744" s="169"/>
    </row>
    <row r="745" spans="23:40" x14ac:dyDescent="0.25">
      <c r="W745" s="131"/>
      <c r="Y745" s="131"/>
      <c r="AB745" s="131"/>
      <c r="AE745" s="131"/>
      <c r="AH745" s="131"/>
      <c r="AK745" s="131"/>
      <c r="AN745" s="169"/>
    </row>
    <row r="746" spans="23:40" x14ac:dyDescent="0.25">
      <c r="W746" s="131"/>
      <c r="Y746" s="131"/>
      <c r="AB746" s="131"/>
      <c r="AE746" s="131"/>
      <c r="AH746" s="131"/>
      <c r="AK746" s="131"/>
      <c r="AN746" s="169"/>
    </row>
    <row r="747" spans="23:40" x14ac:dyDescent="0.25">
      <c r="W747" s="131"/>
      <c r="Y747" s="131"/>
      <c r="AB747" s="131"/>
      <c r="AE747" s="131"/>
      <c r="AH747" s="131"/>
      <c r="AK747" s="131"/>
      <c r="AN747" s="169"/>
    </row>
    <row r="748" spans="23:40" x14ac:dyDescent="0.25">
      <c r="W748" s="131"/>
      <c r="Y748" s="131"/>
      <c r="AB748" s="131"/>
      <c r="AE748" s="131"/>
      <c r="AH748" s="131"/>
      <c r="AK748" s="131"/>
      <c r="AN748" s="169"/>
    </row>
    <row r="749" spans="23:40" x14ac:dyDescent="0.25">
      <c r="W749" s="131"/>
      <c r="Y749" s="131"/>
      <c r="AB749" s="131"/>
      <c r="AE749" s="131"/>
      <c r="AH749" s="131"/>
      <c r="AK749" s="131"/>
      <c r="AN749" s="169"/>
    </row>
    <row r="750" spans="23:40" x14ac:dyDescent="0.25">
      <c r="W750" s="131"/>
      <c r="Y750" s="131"/>
      <c r="AB750" s="131"/>
      <c r="AE750" s="131"/>
      <c r="AH750" s="131"/>
      <c r="AK750" s="131"/>
      <c r="AN750" s="169"/>
    </row>
    <row r="751" spans="23:40" x14ac:dyDescent="0.25">
      <c r="W751" s="131"/>
      <c r="Y751" s="131"/>
      <c r="AB751" s="131"/>
      <c r="AE751" s="131"/>
      <c r="AH751" s="131"/>
      <c r="AK751" s="131"/>
      <c r="AN751" s="169"/>
    </row>
    <row r="752" spans="23:40" x14ac:dyDescent="0.25">
      <c r="W752" s="131"/>
      <c r="Y752" s="131"/>
      <c r="AB752" s="131"/>
      <c r="AE752" s="131"/>
      <c r="AH752" s="131"/>
      <c r="AK752" s="131"/>
      <c r="AN752" s="169"/>
    </row>
    <row r="753" spans="23:40" x14ac:dyDescent="0.25">
      <c r="W753" s="131"/>
      <c r="Y753" s="131"/>
      <c r="AB753" s="131"/>
      <c r="AE753" s="131"/>
      <c r="AH753" s="131"/>
      <c r="AK753" s="131"/>
      <c r="AN753" s="169"/>
    </row>
    <row r="754" spans="23:40" x14ac:dyDescent="0.25">
      <c r="W754" s="131"/>
      <c r="Y754" s="131"/>
      <c r="AB754" s="131"/>
      <c r="AE754" s="131"/>
      <c r="AH754" s="131"/>
      <c r="AK754" s="131"/>
      <c r="AN754" s="169"/>
    </row>
    <row r="755" spans="23:40" x14ac:dyDescent="0.25">
      <c r="W755" s="131"/>
      <c r="Y755" s="131"/>
      <c r="AB755" s="131"/>
      <c r="AE755" s="131"/>
      <c r="AH755" s="131"/>
      <c r="AK755" s="131"/>
      <c r="AN755" s="169"/>
    </row>
    <row r="756" spans="23:40" x14ac:dyDescent="0.25">
      <c r="W756" s="131"/>
      <c r="Y756" s="131"/>
      <c r="AB756" s="131"/>
      <c r="AE756" s="131"/>
      <c r="AH756" s="131"/>
      <c r="AK756" s="131"/>
      <c r="AN756" s="169"/>
    </row>
    <row r="757" spans="23:40" x14ac:dyDescent="0.25">
      <c r="W757" s="131"/>
      <c r="Y757" s="131"/>
      <c r="AB757" s="131"/>
      <c r="AE757" s="131"/>
      <c r="AH757" s="131"/>
      <c r="AK757" s="131"/>
      <c r="AN757" s="169"/>
    </row>
    <row r="758" spans="23:40" x14ac:dyDescent="0.25">
      <c r="W758" s="131"/>
      <c r="Y758" s="131"/>
      <c r="AB758" s="131"/>
      <c r="AE758" s="131"/>
      <c r="AH758" s="131"/>
      <c r="AK758" s="131"/>
      <c r="AN758" s="169"/>
    </row>
    <row r="759" spans="23:40" x14ac:dyDescent="0.25">
      <c r="W759" s="131"/>
      <c r="Y759" s="131"/>
      <c r="AB759" s="131"/>
      <c r="AE759" s="131"/>
      <c r="AH759" s="131"/>
      <c r="AK759" s="131"/>
      <c r="AN759" s="169"/>
    </row>
    <row r="760" spans="23:40" x14ac:dyDescent="0.25">
      <c r="W760" s="131"/>
      <c r="Y760" s="131"/>
      <c r="AB760" s="131"/>
      <c r="AE760" s="131"/>
      <c r="AH760" s="131"/>
      <c r="AK760" s="131"/>
      <c r="AN760" s="169"/>
    </row>
    <row r="761" spans="23:40" x14ac:dyDescent="0.25">
      <c r="W761" s="131"/>
      <c r="Y761" s="131"/>
      <c r="AB761" s="131"/>
      <c r="AE761" s="131"/>
      <c r="AH761" s="131"/>
      <c r="AK761" s="131"/>
      <c r="AN761" s="169"/>
    </row>
    <row r="762" spans="23:40" x14ac:dyDescent="0.25">
      <c r="W762" s="131"/>
      <c r="Y762" s="131"/>
      <c r="AB762" s="131"/>
      <c r="AE762" s="131"/>
      <c r="AH762" s="131"/>
      <c r="AK762" s="131"/>
      <c r="AN762" s="169"/>
    </row>
    <row r="763" spans="23:40" x14ac:dyDescent="0.25">
      <c r="W763" s="131"/>
      <c r="Y763" s="131"/>
      <c r="AB763" s="131"/>
      <c r="AE763" s="131"/>
      <c r="AH763" s="131"/>
      <c r="AK763" s="131"/>
      <c r="AN763" s="169"/>
    </row>
    <row r="764" spans="23:40" x14ac:dyDescent="0.25">
      <c r="W764" s="131"/>
      <c r="Y764" s="131"/>
      <c r="AB764" s="131"/>
      <c r="AE764" s="131"/>
      <c r="AH764" s="131"/>
      <c r="AK764" s="131"/>
      <c r="AN764" s="169"/>
    </row>
    <row r="765" spans="23:40" x14ac:dyDescent="0.25">
      <c r="W765" s="131"/>
      <c r="Y765" s="131"/>
      <c r="AB765" s="131"/>
      <c r="AE765" s="131"/>
      <c r="AH765" s="131"/>
      <c r="AK765" s="131"/>
      <c r="AN765" s="169"/>
    </row>
    <row r="766" spans="23:40" x14ac:dyDescent="0.25">
      <c r="W766" s="131"/>
      <c r="Y766" s="131"/>
      <c r="AB766" s="131"/>
      <c r="AE766" s="131"/>
      <c r="AH766" s="131"/>
      <c r="AK766" s="131"/>
      <c r="AN766" s="169"/>
    </row>
    <row r="767" spans="23:40" x14ac:dyDescent="0.25">
      <c r="W767" s="131"/>
      <c r="Y767" s="131"/>
      <c r="AB767" s="131"/>
      <c r="AE767" s="131"/>
      <c r="AH767" s="131"/>
      <c r="AK767" s="131"/>
      <c r="AN767" s="169"/>
    </row>
    <row r="768" spans="23:40" x14ac:dyDescent="0.25">
      <c r="W768" s="131"/>
      <c r="Y768" s="131"/>
      <c r="AB768" s="131"/>
      <c r="AE768" s="131"/>
      <c r="AH768" s="131"/>
      <c r="AK768" s="131"/>
      <c r="AN768" s="169"/>
    </row>
    <row r="769" spans="23:40" x14ac:dyDescent="0.25">
      <c r="W769" s="131"/>
      <c r="Y769" s="131"/>
      <c r="AB769" s="131"/>
      <c r="AE769" s="131"/>
      <c r="AH769" s="131"/>
      <c r="AK769" s="131"/>
      <c r="AN769" s="169"/>
    </row>
    <row r="770" spans="23:40" x14ac:dyDescent="0.25">
      <c r="W770" s="131"/>
      <c r="Y770" s="131"/>
      <c r="AB770" s="131"/>
      <c r="AE770" s="131"/>
      <c r="AH770" s="131"/>
      <c r="AK770" s="131"/>
      <c r="AN770" s="169"/>
    </row>
    <row r="771" spans="23:40" x14ac:dyDescent="0.25">
      <c r="W771" s="131"/>
      <c r="Y771" s="131"/>
      <c r="AB771" s="131"/>
      <c r="AE771" s="131"/>
      <c r="AH771" s="131"/>
      <c r="AK771" s="131"/>
      <c r="AN771" s="169"/>
    </row>
    <row r="772" spans="23:40" x14ac:dyDescent="0.25">
      <c r="W772" s="131"/>
      <c r="Y772" s="131"/>
      <c r="AB772" s="131"/>
      <c r="AE772" s="131"/>
      <c r="AH772" s="131"/>
      <c r="AK772" s="131"/>
      <c r="AN772" s="169"/>
    </row>
    <row r="773" spans="23:40" x14ac:dyDescent="0.25">
      <c r="W773" s="131"/>
      <c r="Y773" s="131"/>
      <c r="AB773" s="131"/>
      <c r="AE773" s="131"/>
      <c r="AH773" s="131"/>
      <c r="AK773" s="131"/>
      <c r="AN773" s="169"/>
    </row>
    <row r="774" spans="23:40" x14ac:dyDescent="0.25">
      <c r="W774" s="131"/>
      <c r="Y774" s="131"/>
      <c r="AB774" s="131"/>
      <c r="AE774" s="131"/>
      <c r="AH774" s="131"/>
      <c r="AK774" s="131"/>
      <c r="AN774" s="169"/>
    </row>
    <row r="775" spans="23:40" x14ac:dyDescent="0.25">
      <c r="W775" s="131"/>
      <c r="Y775" s="131"/>
      <c r="AB775" s="131"/>
      <c r="AE775" s="131"/>
      <c r="AH775" s="131"/>
      <c r="AK775" s="131"/>
      <c r="AN775" s="169"/>
    </row>
    <row r="776" spans="23:40" x14ac:dyDescent="0.25">
      <c r="W776" s="131"/>
      <c r="Y776" s="131"/>
      <c r="AB776" s="131"/>
      <c r="AE776" s="131"/>
      <c r="AH776" s="131"/>
      <c r="AK776" s="131"/>
      <c r="AN776" s="169"/>
    </row>
    <row r="777" spans="23:40" x14ac:dyDescent="0.25">
      <c r="W777" s="131"/>
      <c r="Y777" s="131"/>
      <c r="AB777" s="131"/>
      <c r="AE777" s="131"/>
      <c r="AH777" s="131"/>
      <c r="AK777" s="131"/>
      <c r="AN777" s="169"/>
    </row>
    <row r="778" spans="23:40" x14ac:dyDescent="0.25">
      <c r="W778" s="131"/>
      <c r="Y778" s="131"/>
      <c r="AB778" s="131"/>
      <c r="AE778" s="131"/>
      <c r="AH778" s="131"/>
      <c r="AK778" s="131"/>
      <c r="AN778" s="169"/>
    </row>
    <row r="779" spans="23:40" x14ac:dyDescent="0.25">
      <c r="W779" s="131"/>
      <c r="Y779" s="131"/>
      <c r="AB779" s="131"/>
      <c r="AE779" s="131"/>
      <c r="AH779" s="131"/>
      <c r="AK779" s="131"/>
      <c r="AN779" s="169"/>
    </row>
    <row r="780" spans="23:40" x14ac:dyDescent="0.25">
      <c r="W780" s="131"/>
      <c r="Y780" s="131"/>
      <c r="AB780" s="131"/>
      <c r="AE780" s="131"/>
      <c r="AH780" s="131"/>
      <c r="AK780" s="131"/>
      <c r="AN780" s="169"/>
    </row>
    <row r="781" spans="23:40" x14ac:dyDescent="0.25">
      <c r="W781" s="131"/>
      <c r="Y781" s="131"/>
      <c r="AB781" s="131"/>
      <c r="AE781" s="131"/>
      <c r="AH781" s="131"/>
      <c r="AK781" s="131"/>
      <c r="AN781" s="169"/>
    </row>
    <row r="782" spans="23:40" x14ac:dyDescent="0.25">
      <c r="W782" s="131"/>
      <c r="Y782" s="131"/>
      <c r="AB782" s="131"/>
      <c r="AE782" s="131"/>
      <c r="AH782" s="131"/>
      <c r="AK782" s="131"/>
      <c r="AN782" s="169"/>
    </row>
    <row r="783" spans="23:40" x14ac:dyDescent="0.25">
      <c r="W783" s="131"/>
      <c r="Y783" s="131"/>
      <c r="AB783" s="131"/>
      <c r="AE783" s="131"/>
      <c r="AH783" s="131"/>
      <c r="AK783" s="131"/>
      <c r="AN783" s="169"/>
    </row>
    <row r="784" spans="23:40" x14ac:dyDescent="0.25">
      <c r="W784" s="131"/>
      <c r="Y784" s="131"/>
      <c r="AB784" s="131"/>
      <c r="AE784" s="131"/>
      <c r="AH784" s="131"/>
      <c r="AK784" s="131"/>
      <c r="AN784" s="169"/>
    </row>
    <row r="785" spans="23:40" x14ac:dyDescent="0.25">
      <c r="W785" s="131"/>
      <c r="Y785" s="131"/>
      <c r="AB785" s="131"/>
      <c r="AE785" s="131"/>
      <c r="AH785" s="131"/>
      <c r="AK785" s="131"/>
      <c r="AN785" s="169"/>
    </row>
    <row r="786" spans="23:40" x14ac:dyDescent="0.25">
      <c r="W786" s="131"/>
      <c r="Y786" s="131"/>
      <c r="AB786" s="131"/>
      <c r="AE786" s="131"/>
      <c r="AH786" s="131"/>
      <c r="AK786" s="131"/>
      <c r="AN786" s="169"/>
    </row>
    <row r="787" spans="23:40" x14ac:dyDescent="0.25">
      <c r="W787" s="131"/>
      <c r="Y787" s="131"/>
      <c r="AB787" s="131"/>
      <c r="AE787" s="131"/>
      <c r="AH787" s="131"/>
      <c r="AK787" s="131"/>
      <c r="AN787" s="169"/>
    </row>
    <row r="788" spans="23:40" x14ac:dyDescent="0.25">
      <c r="W788" s="131"/>
      <c r="Y788" s="131"/>
      <c r="AB788" s="131"/>
      <c r="AE788" s="131"/>
      <c r="AH788" s="131"/>
      <c r="AK788" s="131"/>
      <c r="AN788" s="169"/>
    </row>
    <row r="789" spans="23:40" x14ac:dyDescent="0.25">
      <c r="W789" s="131"/>
      <c r="Y789" s="131"/>
      <c r="AB789" s="131"/>
      <c r="AE789" s="131"/>
      <c r="AH789" s="131"/>
      <c r="AK789" s="131"/>
      <c r="AN789" s="169"/>
    </row>
    <row r="790" spans="23:40" x14ac:dyDescent="0.25">
      <c r="W790" s="131"/>
      <c r="Y790" s="131"/>
      <c r="AB790" s="131"/>
      <c r="AE790" s="131"/>
      <c r="AH790" s="131"/>
      <c r="AK790" s="131"/>
      <c r="AN790" s="169"/>
    </row>
    <row r="791" spans="23:40" x14ac:dyDescent="0.25">
      <c r="W791" s="131"/>
      <c r="Y791" s="131"/>
      <c r="AB791" s="131"/>
      <c r="AE791" s="131"/>
      <c r="AH791" s="131"/>
      <c r="AK791" s="131"/>
      <c r="AN791" s="169"/>
    </row>
    <row r="792" spans="23:40" x14ac:dyDescent="0.25">
      <c r="W792" s="131"/>
      <c r="Y792" s="131"/>
      <c r="AB792" s="131"/>
      <c r="AE792" s="131"/>
      <c r="AH792" s="131"/>
      <c r="AK792" s="131"/>
      <c r="AN792" s="169"/>
    </row>
    <row r="793" spans="23:40" x14ac:dyDescent="0.25">
      <c r="W793" s="131"/>
      <c r="Y793" s="131"/>
      <c r="AB793" s="131"/>
      <c r="AE793" s="131"/>
      <c r="AH793" s="131"/>
      <c r="AK793" s="131"/>
      <c r="AN793" s="169"/>
    </row>
    <row r="794" spans="23:40" x14ac:dyDescent="0.25">
      <c r="W794" s="131"/>
      <c r="Y794" s="131"/>
      <c r="AB794" s="131"/>
      <c r="AE794" s="131"/>
      <c r="AH794" s="131"/>
      <c r="AK794" s="131"/>
      <c r="AN794" s="169"/>
    </row>
    <row r="795" spans="23:40" x14ac:dyDescent="0.25">
      <c r="W795" s="131"/>
      <c r="Y795" s="131"/>
      <c r="AB795" s="131"/>
      <c r="AE795" s="131"/>
      <c r="AH795" s="131"/>
      <c r="AK795" s="131"/>
      <c r="AN795" s="169"/>
    </row>
    <row r="796" spans="23:40" x14ac:dyDescent="0.25">
      <c r="W796" s="131"/>
      <c r="Y796" s="131"/>
      <c r="AB796" s="131"/>
      <c r="AE796" s="131"/>
      <c r="AH796" s="131"/>
      <c r="AK796" s="131"/>
      <c r="AN796" s="169"/>
    </row>
    <row r="797" spans="23:40" x14ac:dyDescent="0.25">
      <c r="W797" s="131"/>
      <c r="Y797" s="131"/>
      <c r="AB797" s="131"/>
      <c r="AE797" s="131"/>
      <c r="AH797" s="131"/>
      <c r="AK797" s="131"/>
      <c r="AN797" s="169"/>
    </row>
    <row r="798" spans="23:40" x14ac:dyDescent="0.25">
      <c r="W798" s="131"/>
      <c r="Y798" s="131"/>
      <c r="AB798" s="131"/>
      <c r="AE798" s="131"/>
      <c r="AH798" s="131"/>
      <c r="AK798" s="131"/>
      <c r="AN798" s="169"/>
    </row>
    <row r="799" spans="23:40" x14ac:dyDescent="0.25">
      <c r="W799" s="131"/>
      <c r="Y799" s="131"/>
      <c r="AB799" s="131"/>
      <c r="AE799" s="131"/>
      <c r="AH799" s="131"/>
      <c r="AK799" s="131"/>
      <c r="AN799" s="169"/>
    </row>
    <row r="800" spans="23:40" x14ac:dyDescent="0.25">
      <c r="W800" s="131"/>
      <c r="Y800" s="131"/>
      <c r="AB800" s="131"/>
      <c r="AE800" s="131"/>
      <c r="AH800" s="131"/>
      <c r="AK800" s="131"/>
      <c r="AN800" s="169"/>
    </row>
    <row r="801" spans="23:40" x14ac:dyDescent="0.25">
      <c r="W801" s="131"/>
      <c r="Y801" s="131"/>
      <c r="AB801" s="131"/>
      <c r="AE801" s="131"/>
      <c r="AH801" s="131"/>
      <c r="AK801" s="131"/>
      <c r="AN801" s="169"/>
    </row>
    <row r="802" spans="23:40" x14ac:dyDescent="0.25">
      <c r="W802" s="131"/>
      <c r="Y802" s="131"/>
      <c r="AB802" s="131"/>
      <c r="AE802" s="131"/>
      <c r="AH802" s="131"/>
      <c r="AK802" s="131"/>
      <c r="AN802" s="169"/>
    </row>
    <row r="803" spans="23:40" x14ac:dyDescent="0.25">
      <c r="W803" s="131"/>
      <c r="Y803" s="131"/>
      <c r="AB803" s="131"/>
      <c r="AE803" s="131"/>
      <c r="AH803" s="131"/>
      <c r="AK803" s="131"/>
      <c r="AN803" s="169"/>
    </row>
    <row r="804" spans="23:40" x14ac:dyDescent="0.25">
      <c r="W804" s="131"/>
      <c r="Y804" s="131"/>
      <c r="AB804" s="131"/>
      <c r="AE804" s="131"/>
      <c r="AH804" s="131"/>
      <c r="AK804" s="131"/>
      <c r="AN804" s="169"/>
    </row>
    <row r="805" spans="23:40" x14ac:dyDescent="0.25">
      <c r="W805" s="131"/>
      <c r="Y805" s="131"/>
      <c r="AB805" s="131"/>
      <c r="AE805" s="131"/>
      <c r="AH805" s="131"/>
      <c r="AK805" s="131"/>
      <c r="AN805" s="169"/>
    </row>
    <row r="806" spans="23:40" x14ac:dyDescent="0.25">
      <c r="W806" s="131"/>
      <c r="Y806" s="131"/>
      <c r="AB806" s="131"/>
      <c r="AE806" s="131"/>
      <c r="AH806" s="131"/>
      <c r="AK806" s="131"/>
      <c r="AN806" s="169"/>
    </row>
    <row r="807" spans="23:40" x14ac:dyDescent="0.25">
      <c r="W807" s="131"/>
      <c r="Y807" s="131"/>
      <c r="AB807" s="131"/>
      <c r="AE807" s="131"/>
      <c r="AH807" s="131"/>
      <c r="AK807" s="131"/>
      <c r="AN807" s="169"/>
    </row>
    <row r="808" spans="23:40" x14ac:dyDescent="0.25">
      <c r="W808" s="131"/>
      <c r="Y808" s="131"/>
      <c r="AB808" s="131"/>
      <c r="AE808" s="131"/>
      <c r="AH808" s="131"/>
      <c r="AK808" s="131"/>
      <c r="AN808" s="169"/>
    </row>
    <row r="809" spans="23:40" x14ac:dyDescent="0.25">
      <c r="W809" s="131"/>
      <c r="Y809" s="131"/>
      <c r="AB809" s="131"/>
      <c r="AE809" s="131"/>
      <c r="AH809" s="131"/>
      <c r="AK809" s="131"/>
      <c r="AN809" s="169"/>
    </row>
    <row r="810" spans="23:40" x14ac:dyDescent="0.25">
      <c r="W810" s="131"/>
      <c r="Y810" s="131"/>
      <c r="AB810" s="131"/>
      <c r="AE810" s="131"/>
      <c r="AH810" s="131"/>
      <c r="AK810" s="131"/>
      <c r="AN810" s="169"/>
    </row>
    <row r="811" spans="23:40" x14ac:dyDescent="0.25">
      <c r="W811" s="131"/>
      <c r="Y811" s="131"/>
      <c r="AB811" s="131"/>
      <c r="AE811" s="131"/>
      <c r="AH811" s="131"/>
      <c r="AK811" s="131"/>
      <c r="AN811" s="169"/>
    </row>
    <row r="812" spans="23:40" x14ac:dyDescent="0.25">
      <c r="W812" s="131"/>
      <c r="Y812" s="131"/>
      <c r="AB812" s="131"/>
      <c r="AE812" s="131"/>
      <c r="AH812" s="131"/>
      <c r="AK812" s="131"/>
      <c r="AN812" s="169"/>
    </row>
    <row r="813" spans="23:40" x14ac:dyDescent="0.25">
      <c r="W813" s="131"/>
      <c r="Y813" s="131"/>
      <c r="AB813" s="131"/>
      <c r="AE813" s="131"/>
      <c r="AH813" s="131"/>
      <c r="AK813" s="131"/>
      <c r="AN813" s="169"/>
    </row>
    <row r="814" spans="23:40" x14ac:dyDescent="0.25">
      <c r="W814" s="131"/>
      <c r="Y814" s="131"/>
      <c r="AB814" s="131"/>
      <c r="AE814" s="131"/>
      <c r="AH814" s="131"/>
      <c r="AK814" s="131"/>
      <c r="AN814" s="169"/>
    </row>
    <row r="815" spans="23:40" x14ac:dyDescent="0.25">
      <c r="W815" s="131"/>
      <c r="Y815" s="131"/>
      <c r="AB815" s="131"/>
      <c r="AE815" s="131"/>
      <c r="AH815" s="131"/>
      <c r="AK815" s="131"/>
      <c r="AN815" s="169"/>
    </row>
    <row r="816" spans="23:40" x14ac:dyDescent="0.25">
      <c r="W816" s="131"/>
      <c r="Y816" s="131"/>
      <c r="AB816" s="131"/>
      <c r="AE816" s="131"/>
      <c r="AH816" s="131"/>
      <c r="AK816" s="131"/>
      <c r="AN816" s="169"/>
    </row>
    <row r="817" spans="23:40" x14ac:dyDescent="0.25">
      <c r="W817" s="131"/>
      <c r="Y817" s="131"/>
      <c r="AB817" s="131"/>
      <c r="AE817" s="131"/>
      <c r="AH817" s="131"/>
      <c r="AK817" s="131"/>
      <c r="AN817" s="169"/>
    </row>
    <row r="818" spans="23:40" x14ac:dyDescent="0.25">
      <c r="W818" s="131"/>
      <c r="Y818" s="131"/>
      <c r="AB818" s="131"/>
      <c r="AE818" s="131"/>
      <c r="AH818" s="131"/>
      <c r="AK818" s="131"/>
      <c r="AN818" s="169"/>
    </row>
    <row r="819" spans="23:40" x14ac:dyDescent="0.25">
      <c r="W819" s="131"/>
      <c r="Y819" s="131"/>
      <c r="AB819" s="131"/>
      <c r="AE819" s="131"/>
      <c r="AH819" s="131"/>
      <c r="AK819" s="131"/>
      <c r="AN819" s="169"/>
    </row>
    <row r="820" spans="23:40" x14ac:dyDescent="0.25">
      <c r="W820" s="131"/>
      <c r="Y820" s="131"/>
      <c r="AB820" s="131"/>
      <c r="AE820" s="131"/>
      <c r="AH820" s="131"/>
      <c r="AK820" s="131"/>
      <c r="AN820" s="169"/>
    </row>
    <row r="821" spans="23:40" x14ac:dyDescent="0.25">
      <c r="W821" s="131"/>
      <c r="Y821" s="131"/>
      <c r="AB821" s="131"/>
      <c r="AE821" s="131"/>
      <c r="AH821" s="131"/>
      <c r="AK821" s="131"/>
      <c r="AN821" s="169"/>
    </row>
    <row r="822" spans="23:40" x14ac:dyDescent="0.25">
      <c r="W822" s="131"/>
      <c r="Y822" s="131"/>
      <c r="AB822" s="131"/>
      <c r="AE822" s="131"/>
      <c r="AH822" s="131"/>
      <c r="AK822" s="131"/>
      <c r="AN822" s="169"/>
    </row>
    <row r="823" spans="23:40" x14ac:dyDescent="0.25">
      <c r="W823" s="131"/>
      <c r="Y823" s="131"/>
      <c r="AB823" s="131"/>
      <c r="AE823" s="131"/>
      <c r="AH823" s="131"/>
      <c r="AK823" s="131"/>
      <c r="AN823" s="169"/>
    </row>
    <row r="824" spans="23:40" x14ac:dyDescent="0.25">
      <c r="W824" s="131"/>
      <c r="Y824" s="131"/>
      <c r="AB824" s="131"/>
      <c r="AE824" s="131"/>
      <c r="AH824" s="131"/>
      <c r="AK824" s="131"/>
      <c r="AN824" s="169"/>
    </row>
    <row r="825" spans="23:40" x14ac:dyDescent="0.25">
      <c r="W825" s="131"/>
      <c r="Y825" s="131"/>
      <c r="AB825" s="131"/>
      <c r="AE825" s="131"/>
      <c r="AH825" s="131"/>
      <c r="AK825" s="131"/>
      <c r="AN825" s="169"/>
    </row>
    <row r="826" spans="23:40" x14ac:dyDescent="0.25">
      <c r="W826" s="131"/>
      <c r="Y826" s="131"/>
      <c r="AB826" s="131"/>
      <c r="AE826" s="131"/>
      <c r="AH826" s="131"/>
      <c r="AK826" s="131"/>
      <c r="AN826" s="169"/>
    </row>
    <row r="827" spans="23:40" x14ac:dyDescent="0.25">
      <c r="W827" s="131"/>
      <c r="Y827" s="131"/>
      <c r="AB827" s="131"/>
      <c r="AE827" s="131"/>
      <c r="AH827" s="131"/>
      <c r="AK827" s="131"/>
      <c r="AN827" s="169"/>
    </row>
    <row r="828" spans="23:40" x14ac:dyDescent="0.25">
      <c r="W828" s="131"/>
      <c r="Y828" s="131"/>
      <c r="AB828" s="131"/>
      <c r="AE828" s="131"/>
      <c r="AH828" s="131"/>
      <c r="AK828" s="131"/>
      <c r="AN828" s="169"/>
    </row>
    <row r="829" spans="23:40" x14ac:dyDescent="0.25">
      <c r="W829" s="131"/>
      <c r="Y829" s="131"/>
      <c r="AB829" s="131"/>
      <c r="AE829" s="131"/>
      <c r="AH829" s="131"/>
      <c r="AK829" s="131"/>
      <c r="AN829" s="169"/>
    </row>
    <row r="830" spans="23:40" x14ac:dyDescent="0.25">
      <c r="W830" s="131"/>
      <c r="Y830" s="131"/>
      <c r="AB830" s="131"/>
      <c r="AE830" s="131"/>
      <c r="AH830" s="131"/>
      <c r="AK830" s="131"/>
      <c r="AN830" s="169"/>
    </row>
    <row r="831" spans="23:40" x14ac:dyDescent="0.25">
      <c r="W831" s="131"/>
      <c r="Y831" s="131"/>
      <c r="AB831" s="131"/>
      <c r="AE831" s="131"/>
      <c r="AH831" s="131"/>
      <c r="AK831" s="131"/>
      <c r="AN831" s="169"/>
    </row>
    <row r="832" spans="23:40" x14ac:dyDescent="0.25">
      <c r="W832" s="131"/>
      <c r="Y832" s="131"/>
      <c r="AB832" s="131"/>
      <c r="AE832" s="131"/>
      <c r="AH832" s="131"/>
      <c r="AK832" s="131"/>
      <c r="AN832" s="169"/>
    </row>
    <row r="833" spans="23:40" x14ac:dyDescent="0.25">
      <c r="W833" s="131"/>
      <c r="Y833" s="131"/>
      <c r="AB833" s="131"/>
      <c r="AE833" s="131"/>
      <c r="AH833" s="131"/>
      <c r="AK833" s="131"/>
      <c r="AN833" s="169"/>
    </row>
    <row r="834" spans="23:40" x14ac:dyDescent="0.25">
      <c r="W834" s="131"/>
      <c r="Y834" s="131"/>
      <c r="AB834" s="131"/>
      <c r="AE834" s="131"/>
      <c r="AH834" s="131"/>
      <c r="AK834" s="131"/>
      <c r="AN834" s="169"/>
    </row>
    <row r="835" spans="23:40" x14ac:dyDescent="0.25">
      <c r="W835" s="131"/>
      <c r="Y835" s="131"/>
      <c r="AB835" s="131"/>
      <c r="AE835" s="131"/>
      <c r="AH835" s="131"/>
      <c r="AK835" s="131"/>
      <c r="AN835" s="169"/>
    </row>
    <row r="836" spans="23:40" x14ac:dyDescent="0.25">
      <c r="W836" s="131"/>
      <c r="Y836" s="131"/>
      <c r="AB836" s="131"/>
      <c r="AE836" s="131"/>
      <c r="AH836" s="131"/>
      <c r="AK836" s="131"/>
      <c r="AN836" s="169"/>
    </row>
    <row r="837" spans="23:40" x14ac:dyDescent="0.25">
      <c r="W837" s="131"/>
      <c r="Y837" s="131"/>
      <c r="AB837" s="131"/>
      <c r="AE837" s="131"/>
      <c r="AH837" s="131"/>
      <c r="AK837" s="131"/>
      <c r="AN837" s="169"/>
    </row>
    <row r="838" spans="23:40" x14ac:dyDescent="0.25">
      <c r="W838" s="131"/>
      <c r="Y838" s="131"/>
      <c r="AB838" s="131"/>
      <c r="AE838" s="131"/>
      <c r="AH838" s="131"/>
      <c r="AK838" s="131"/>
      <c r="AN838" s="169"/>
    </row>
    <row r="839" spans="23:40" x14ac:dyDescent="0.25">
      <c r="W839" s="131"/>
      <c r="Y839" s="131"/>
      <c r="AB839" s="131"/>
      <c r="AE839" s="131"/>
      <c r="AH839" s="131"/>
      <c r="AK839" s="131"/>
      <c r="AN839" s="169"/>
    </row>
    <row r="840" spans="23:40" x14ac:dyDescent="0.25">
      <c r="W840" s="131"/>
      <c r="Y840" s="131"/>
      <c r="AB840" s="131"/>
      <c r="AE840" s="131"/>
      <c r="AH840" s="131"/>
      <c r="AK840" s="131"/>
      <c r="AN840" s="169"/>
    </row>
    <row r="841" spans="23:40" x14ac:dyDescent="0.25">
      <c r="W841" s="131"/>
      <c r="Y841" s="131"/>
      <c r="AB841" s="131"/>
      <c r="AE841" s="131"/>
      <c r="AH841" s="131"/>
      <c r="AK841" s="131"/>
      <c r="AN841" s="169"/>
    </row>
    <row r="842" spans="23:40" x14ac:dyDescent="0.25">
      <c r="W842" s="131"/>
      <c r="Y842" s="131"/>
      <c r="AB842" s="131"/>
      <c r="AE842" s="131"/>
      <c r="AH842" s="131"/>
      <c r="AK842" s="131"/>
      <c r="AN842" s="169"/>
    </row>
    <row r="843" spans="23:40" x14ac:dyDescent="0.25">
      <c r="W843" s="131"/>
      <c r="Y843" s="131"/>
      <c r="AB843" s="131"/>
      <c r="AE843" s="131"/>
      <c r="AH843" s="131"/>
      <c r="AK843" s="131"/>
      <c r="AN843" s="169"/>
    </row>
    <row r="844" spans="23:40" x14ac:dyDescent="0.25">
      <c r="W844" s="131"/>
      <c r="Y844" s="131"/>
      <c r="AB844" s="131"/>
      <c r="AE844" s="131"/>
      <c r="AH844" s="131"/>
      <c r="AK844" s="131"/>
      <c r="AN844" s="169"/>
    </row>
    <row r="845" spans="23:40" x14ac:dyDescent="0.25">
      <c r="W845" s="131"/>
      <c r="Y845" s="131"/>
      <c r="AB845" s="131"/>
      <c r="AE845" s="131"/>
      <c r="AH845" s="131"/>
      <c r="AK845" s="131"/>
      <c r="AN845" s="169"/>
    </row>
    <row r="846" spans="23:40" x14ac:dyDescent="0.25">
      <c r="W846" s="131"/>
      <c r="Y846" s="131"/>
      <c r="AB846" s="131"/>
      <c r="AE846" s="131"/>
      <c r="AH846" s="131"/>
      <c r="AK846" s="131"/>
      <c r="AN846" s="169"/>
    </row>
    <row r="847" spans="23:40" x14ac:dyDescent="0.25">
      <c r="W847" s="131"/>
      <c r="Y847" s="131"/>
      <c r="AB847" s="131"/>
      <c r="AE847" s="131"/>
      <c r="AH847" s="131"/>
      <c r="AK847" s="131"/>
      <c r="AN847" s="169"/>
    </row>
    <row r="848" spans="23:40" x14ac:dyDescent="0.25">
      <c r="W848" s="131"/>
      <c r="Y848" s="131"/>
      <c r="AB848" s="131"/>
      <c r="AE848" s="131"/>
      <c r="AH848" s="131"/>
      <c r="AK848" s="131"/>
      <c r="AN848" s="169"/>
    </row>
    <row r="849" spans="23:40" x14ac:dyDescent="0.25">
      <c r="W849" s="131"/>
      <c r="Y849" s="131"/>
      <c r="AB849" s="131"/>
      <c r="AE849" s="131"/>
      <c r="AH849" s="131"/>
      <c r="AK849" s="131"/>
      <c r="AN849" s="169"/>
    </row>
    <row r="850" spans="23:40" x14ac:dyDescent="0.25">
      <c r="W850" s="131"/>
      <c r="Y850" s="131"/>
      <c r="AB850" s="131"/>
      <c r="AE850" s="131"/>
      <c r="AH850" s="131"/>
      <c r="AK850" s="131"/>
      <c r="AN850" s="169"/>
    </row>
    <row r="851" spans="23:40" x14ac:dyDescent="0.25">
      <c r="W851" s="131"/>
      <c r="Y851" s="131"/>
      <c r="AB851" s="131"/>
      <c r="AE851" s="131"/>
      <c r="AH851" s="131"/>
      <c r="AK851" s="131"/>
      <c r="AN851" s="169"/>
    </row>
    <row r="852" spans="23:40" x14ac:dyDescent="0.25">
      <c r="W852" s="131"/>
      <c r="Y852" s="131"/>
      <c r="AB852" s="131"/>
      <c r="AE852" s="131"/>
      <c r="AH852" s="131"/>
      <c r="AK852" s="131"/>
      <c r="AN852" s="169"/>
    </row>
    <row r="853" spans="23:40" x14ac:dyDescent="0.25">
      <c r="W853" s="131"/>
      <c r="Y853" s="131"/>
      <c r="AB853" s="131"/>
      <c r="AE853" s="131"/>
      <c r="AH853" s="131"/>
      <c r="AK853" s="131"/>
      <c r="AN853" s="169"/>
    </row>
    <row r="854" spans="23:40" x14ac:dyDescent="0.25">
      <c r="W854" s="131"/>
      <c r="Y854" s="131"/>
      <c r="AB854" s="131"/>
      <c r="AE854" s="131"/>
      <c r="AH854" s="131"/>
      <c r="AK854" s="131"/>
      <c r="AN854" s="169"/>
    </row>
    <row r="855" spans="23:40" x14ac:dyDescent="0.25">
      <c r="W855" s="131"/>
      <c r="Y855" s="131"/>
      <c r="AB855" s="131"/>
      <c r="AE855" s="131"/>
      <c r="AH855" s="131"/>
      <c r="AK855" s="131"/>
      <c r="AN855" s="169"/>
    </row>
    <row r="856" spans="23:40" x14ac:dyDescent="0.25">
      <c r="W856" s="131"/>
      <c r="Y856" s="131"/>
      <c r="AB856" s="131"/>
      <c r="AE856" s="131"/>
      <c r="AH856" s="131"/>
      <c r="AK856" s="131"/>
      <c r="AN856" s="169"/>
    </row>
    <row r="857" spans="23:40" x14ac:dyDescent="0.25">
      <c r="W857" s="131"/>
      <c r="Y857" s="131"/>
      <c r="AB857" s="131"/>
      <c r="AE857" s="131"/>
      <c r="AH857" s="131"/>
      <c r="AK857" s="131"/>
      <c r="AN857" s="169"/>
    </row>
    <row r="858" spans="23:40" x14ac:dyDescent="0.25">
      <c r="W858" s="131"/>
      <c r="Y858" s="131"/>
      <c r="AB858" s="131"/>
      <c r="AE858" s="131"/>
      <c r="AH858" s="131"/>
      <c r="AK858" s="131"/>
      <c r="AN858" s="169"/>
    </row>
    <row r="859" spans="23:40" x14ac:dyDescent="0.25">
      <c r="W859" s="131"/>
      <c r="Y859" s="131"/>
      <c r="AB859" s="131"/>
      <c r="AE859" s="131"/>
      <c r="AH859" s="131"/>
      <c r="AK859" s="131"/>
      <c r="AN859" s="169"/>
    </row>
    <row r="860" spans="23:40" x14ac:dyDescent="0.25">
      <c r="W860" s="131"/>
      <c r="Y860" s="131"/>
      <c r="AB860" s="131"/>
      <c r="AE860" s="131"/>
      <c r="AH860" s="131"/>
      <c r="AK860" s="131"/>
      <c r="AN860" s="169"/>
    </row>
    <row r="861" spans="23:40" x14ac:dyDescent="0.25">
      <c r="W861" s="131"/>
      <c r="Y861" s="131"/>
      <c r="AB861" s="131"/>
      <c r="AE861" s="131"/>
      <c r="AH861" s="131"/>
      <c r="AK861" s="131"/>
      <c r="AN861" s="169"/>
    </row>
    <row r="862" spans="23:40" x14ac:dyDescent="0.25">
      <c r="W862" s="131"/>
      <c r="Y862" s="131"/>
      <c r="AB862" s="131"/>
      <c r="AE862" s="131"/>
      <c r="AH862" s="131"/>
      <c r="AK862" s="131"/>
      <c r="AN862" s="169"/>
    </row>
    <row r="863" spans="23:40" x14ac:dyDescent="0.25">
      <c r="W863" s="131"/>
      <c r="Y863" s="131"/>
      <c r="AB863" s="131"/>
      <c r="AE863" s="131"/>
      <c r="AH863" s="131"/>
      <c r="AK863" s="131"/>
      <c r="AN863" s="169"/>
    </row>
    <row r="864" spans="23:40" x14ac:dyDescent="0.25">
      <c r="W864" s="131"/>
      <c r="Y864" s="131"/>
      <c r="AB864" s="131"/>
      <c r="AE864" s="131"/>
      <c r="AH864" s="131"/>
      <c r="AK864" s="131"/>
      <c r="AN864" s="169"/>
    </row>
    <row r="865" spans="23:40" x14ac:dyDescent="0.25">
      <c r="W865" s="131"/>
      <c r="Y865" s="131"/>
      <c r="AB865" s="131"/>
      <c r="AE865" s="131"/>
      <c r="AH865" s="131"/>
      <c r="AK865" s="131"/>
      <c r="AN865" s="169"/>
    </row>
    <row r="866" spans="23:40" x14ac:dyDescent="0.25">
      <c r="W866" s="131"/>
      <c r="Y866" s="131"/>
      <c r="AB866" s="131"/>
      <c r="AE866" s="131"/>
      <c r="AH866" s="131"/>
      <c r="AK866" s="131"/>
      <c r="AN866" s="169"/>
    </row>
    <row r="867" spans="23:40" x14ac:dyDescent="0.25">
      <c r="W867" s="131"/>
      <c r="Y867" s="131"/>
      <c r="AB867" s="131"/>
      <c r="AE867" s="131"/>
      <c r="AH867" s="131"/>
      <c r="AK867" s="131"/>
      <c r="AN867" s="169"/>
    </row>
    <row r="868" spans="23:40" x14ac:dyDescent="0.25">
      <c r="W868" s="131"/>
      <c r="Y868" s="131"/>
      <c r="AB868" s="131"/>
      <c r="AE868" s="131"/>
      <c r="AH868" s="131"/>
      <c r="AK868" s="131"/>
      <c r="AN868" s="169"/>
    </row>
    <row r="869" spans="23:40" x14ac:dyDescent="0.25">
      <c r="W869" s="131"/>
      <c r="Y869" s="131"/>
      <c r="AB869" s="131"/>
      <c r="AE869" s="131"/>
      <c r="AH869" s="131"/>
      <c r="AK869" s="131"/>
      <c r="AN869" s="169"/>
    </row>
    <row r="870" spans="23:40" x14ac:dyDescent="0.25">
      <c r="W870" s="131"/>
      <c r="Y870" s="131"/>
      <c r="AB870" s="131"/>
      <c r="AE870" s="131"/>
      <c r="AH870" s="131"/>
      <c r="AK870" s="131"/>
      <c r="AN870" s="169"/>
    </row>
    <row r="871" spans="23:40" x14ac:dyDescent="0.25">
      <c r="W871" s="131"/>
      <c r="Y871" s="131"/>
      <c r="AB871" s="131"/>
      <c r="AE871" s="131"/>
      <c r="AH871" s="131"/>
      <c r="AK871" s="131"/>
      <c r="AN871" s="169"/>
    </row>
    <row r="872" spans="23:40" x14ac:dyDescent="0.25">
      <c r="W872" s="131"/>
      <c r="Y872" s="131"/>
      <c r="AB872" s="131"/>
      <c r="AE872" s="131"/>
      <c r="AH872" s="131"/>
      <c r="AK872" s="131"/>
      <c r="AN872" s="169"/>
    </row>
    <row r="873" spans="23:40" x14ac:dyDescent="0.25">
      <c r="W873" s="131"/>
      <c r="Y873" s="131"/>
      <c r="AB873" s="131"/>
      <c r="AE873" s="131"/>
      <c r="AH873" s="131"/>
      <c r="AK873" s="131"/>
      <c r="AN873" s="169"/>
    </row>
    <row r="874" spans="23:40" x14ac:dyDescent="0.25">
      <c r="W874" s="131"/>
      <c r="Y874" s="131"/>
      <c r="AB874" s="131"/>
      <c r="AE874" s="131"/>
      <c r="AH874" s="131"/>
      <c r="AK874" s="131"/>
      <c r="AN874" s="169"/>
    </row>
    <row r="875" spans="23:40" x14ac:dyDescent="0.25">
      <c r="W875" s="131"/>
      <c r="Y875" s="131"/>
      <c r="AB875" s="131"/>
      <c r="AE875" s="131"/>
      <c r="AH875" s="131"/>
      <c r="AK875" s="131"/>
      <c r="AN875" s="169"/>
    </row>
    <row r="876" spans="23:40" x14ac:dyDescent="0.25">
      <c r="W876" s="131"/>
      <c r="Y876" s="131"/>
      <c r="AB876" s="131"/>
      <c r="AE876" s="131"/>
      <c r="AH876" s="131"/>
      <c r="AK876" s="131"/>
      <c r="AN876" s="169"/>
    </row>
    <row r="877" spans="23:40" x14ac:dyDescent="0.25">
      <c r="W877" s="131"/>
      <c r="Y877" s="131"/>
      <c r="AB877" s="131"/>
      <c r="AE877" s="131"/>
      <c r="AH877" s="131"/>
      <c r="AK877" s="131"/>
      <c r="AN877" s="169"/>
    </row>
    <row r="878" spans="23:40" x14ac:dyDescent="0.25">
      <c r="W878" s="131"/>
      <c r="Y878" s="131"/>
      <c r="AB878" s="131"/>
      <c r="AE878" s="131"/>
      <c r="AH878" s="131"/>
      <c r="AK878" s="131"/>
      <c r="AN878" s="169"/>
    </row>
    <row r="879" spans="23:40" x14ac:dyDescent="0.25">
      <c r="W879" s="131"/>
      <c r="Y879" s="131"/>
      <c r="AB879" s="131"/>
      <c r="AE879" s="131"/>
      <c r="AH879" s="131"/>
      <c r="AK879" s="131"/>
      <c r="AN879" s="169"/>
    </row>
    <row r="880" spans="23:40" x14ac:dyDescent="0.25">
      <c r="W880" s="131"/>
      <c r="Y880" s="131"/>
      <c r="AB880" s="131"/>
      <c r="AE880" s="131"/>
      <c r="AH880" s="131"/>
      <c r="AK880" s="131"/>
      <c r="AN880" s="169"/>
    </row>
    <row r="881" spans="23:40" x14ac:dyDescent="0.25">
      <c r="W881" s="131"/>
      <c r="Y881" s="131"/>
      <c r="AB881" s="131"/>
      <c r="AE881" s="131"/>
      <c r="AH881" s="131"/>
      <c r="AK881" s="131"/>
      <c r="AN881" s="169"/>
    </row>
    <row r="882" spans="23:40" x14ac:dyDescent="0.25">
      <c r="W882" s="131"/>
      <c r="Y882" s="131"/>
      <c r="AB882" s="131"/>
      <c r="AE882" s="131"/>
      <c r="AH882" s="131"/>
      <c r="AK882" s="131"/>
      <c r="AN882" s="169"/>
    </row>
    <row r="883" spans="23:40" x14ac:dyDescent="0.25">
      <c r="W883" s="131"/>
      <c r="Y883" s="131"/>
      <c r="AB883" s="131"/>
      <c r="AE883" s="131"/>
      <c r="AH883" s="131"/>
      <c r="AK883" s="131"/>
      <c r="AN883" s="169"/>
    </row>
    <row r="884" spans="23:40" x14ac:dyDescent="0.25">
      <c r="W884" s="131"/>
      <c r="Y884" s="131"/>
      <c r="AB884" s="131"/>
      <c r="AE884" s="131"/>
      <c r="AH884" s="131"/>
      <c r="AK884" s="131"/>
      <c r="AN884" s="169"/>
    </row>
    <row r="885" spans="23:40" x14ac:dyDescent="0.25">
      <c r="W885" s="131"/>
      <c r="Y885" s="131"/>
      <c r="AB885" s="131"/>
      <c r="AE885" s="131"/>
      <c r="AH885" s="131"/>
      <c r="AK885" s="131"/>
      <c r="AN885" s="169"/>
    </row>
    <row r="886" spans="23:40" x14ac:dyDescent="0.25">
      <c r="W886" s="131"/>
      <c r="Y886" s="131"/>
      <c r="AB886" s="131"/>
      <c r="AE886" s="131"/>
      <c r="AH886" s="131"/>
      <c r="AK886" s="131"/>
      <c r="AN886" s="169"/>
    </row>
    <row r="887" spans="23:40" x14ac:dyDescent="0.25">
      <c r="W887" s="131"/>
      <c r="Y887" s="131"/>
      <c r="AB887" s="131"/>
      <c r="AE887" s="131"/>
      <c r="AH887" s="131"/>
      <c r="AK887" s="131"/>
      <c r="AN887" s="169"/>
    </row>
    <row r="888" spans="23:40" x14ac:dyDescent="0.25">
      <c r="W888" s="131"/>
      <c r="Y888" s="131"/>
      <c r="AB888" s="131"/>
      <c r="AE888" s="131"/>
      <c r="AH888" s="131"/>
      <c r="AK888" s="131"/>
      <c r="AN888" s="169"/>
    </row>
    <row r="889" spans="23:40" x14ac:dyDescent="0.25">
      <c r="W889" s="131"/>
      <c r="Y889" s="131"/>
      <c r="AB889" s="131"/>
      <c r="AE889" s="131"/>
      <c r="AH889" s="131"/>
      <c r="AK889" s="131"/>
      <c r="AN889" s="169"/>
    </row>
    <row r="890" spans="23:40" x14ac:dyDescent="0.25">
      <c r="W890" s="131"/>
      <c r="Y890" s="131"/>
      <c r="AB890" s="131"/>
      <c r="AE890" s="131"/>
      <c r="AH890" s="131"/>
      <c r="AK890" s="131"/>
      <c r="AN890" s="169"/>
    </row>
    <row r="891" spans="23:40" x14ac:dyDescent="0.25">
      <c r="W891" s="131"/>
      <c r="Y891" s="131"/>
      <c r="AB891" s="131"/>
      <c r="AE891" s="131"/>
      <c r="AH891" s="131"/>
      <c r="AK891" s="131"/>
      <c r="AN891" s="169"/>
    </row>
    <row r="892" spans="23:40" x14ac:dyDescent="0.25">
      <c r="W892" s="131"/>
      <c r="Y892" s="131"/>
      <c r="AB892" s="131"/>
      <c r="AE892" s="131"/>
      <c r="AH892" s="131"/>
      <c r="AK892" s="131"/>
      <c r="AN892" s="169"/>
    </row>
    <row r="893" spans="23:40" x14ac:dyDescent="0.25">
      <c r="W893" s="131"/>
      <c r="Y893" s="131"/>
      <c r="AB893" s="131"/>
      <c r="AE893" s="131"/>
      <c r="AH893" s="131"/>
      <c r="AK893" s="131"/>
      <c r="AN893" s="169"/>
    </row>
    <row r="894" spans="23:40" x14ac:dyDescent="0.25">
      <c r="W894" s="131"/>
      <c r="Y894" s="131"/>
      <c r="AB894" s="131"/>
      <c r="AE894" s="131"/>
      <c r="AH894" s="131"/>
      <c r="AK894" s="131"/>
      <c r="AN894" s="169"/>
    </row>
    <row r="895" spans="23:40" x14ac:dyDescent="0.25">
      <c r="W895" s="131"/>
      <c r="Y895" s="131"/>
      <c r="AB895" s="131"/>
      <c r="AE895" s="131"/>
      <c r="AH895" s="131"/>
      <c r="AK895" s="131"/>
      <c r="AN895" s="169"/>
    </row>
    <row r="896" spans="23:40" x14ac:dyDescent="0.25">
      <c r="W896" s="131"/>
      <c r="Y896" s="131"/>
      <c r="AB896" s="131"/>
      <c r="AE896" s="131"/>
      <c r="AH896" s="131"/>
      <c r="AK896" s="131"/>
      <c r="AN896" s="169"/>
    </row>
    <row r="897" spans="23:40" x14ac:dyDescent="0.25">
      <c r="W897" s="131"/>
      <c r="Y897" s="131"/>
      <c r="AB897" s="131"/>
      <c r="AE897" s="131"/>
      <c r="AH897" s="131"/>
      <c r="AK897" s="131"/>
      <c r="AN897" s="169"/>
    </row>
    <row r="898" spans="23:40" x14ac:dyDescent="0.25">
      <c r="W898" s="131"/>
      <c r="Y898" s="131"/>
      <c r="AB898" s="131"/>
      <c r="AE898" s="131"/>
      <c r="AH898" s="131"/>
      <c r="AK898" s="131"/>
      <c r="AN898" s="169"/>
    </row>
    <row r="899" spans="23:40" x14ac:dyDescent="0.25">
      <c r="W899" s="131"/>
      <c r="Y899" s="131"/>
      <c r="AB899" s="131"/>
      <c r="AE899" s="131"/>
      <c r="AH899" s="131"/>
      <c r="AK899" s="131"/>
      <c r="AN899" s="169"/>
    </row>
    <row r="900" spans="23:40" x14ac:dyDescent="0.25">
      <c r="W900" s="131"/>
      <c r="Y900" s="131"/>
      <c r="AB900" s="131"/>
      <c r="AE900" s="131"/>
      <c r="AH900" s="131"/>
      <c r="AK900" s="131"/>
      <c r="AN900" s="169"/>
    </row>
    <row r="901" spans="23:40" x14ac:dyDescent="0.25">
      <c r="W901" s="131"/>
      <c r="Y901" s="131"/>
      <c r="AB901" s="131"/>
      <c r="AE901" s="131"/>
      <c r="AH901" s="131"/>
      <c r="AK901" s="131"/>
      <c r="AN901" s="169"/>
    </row>
    <row r="902" spans="23:40" x14ac:dyDescent="0.25">
      <c r="W902" s="131"/>
      <c r="Y902" s="131"/>
      <c r="AB902" s="131"/>
      <c r="AE902" s="131"/>
      <c r="AH902" s="131"/>
      <c r="AK902" s="131"/>
      <c r="AN902" s="169"/>
    </row>
    <row r="903" spans="23:40" x14ac:dyDescent="0.25">
      <c r="W903" s="131"/>
      <c r="Y903" s="131"/>
      <c r="AB903" s="131"/>
      <c r="AE903" s="131"/>
      <c r="AH903" s="131"/>
      <c r="AK903" s="131"/>
      <c r="AN903" s="169"/>
    </row>
    <row r="904" spans="23:40" x14ac:dyDescent="0.25">
      <c r="W904" s="131"/>
      <c r="Y904" s="131"/>
      <c r="AB904" s="131"/>
      <c r="AE904" s="131"/>
      <c r="AH904" s="131"/>
      <c r="AK904" s="131"/>
      <c r="AN904" s="169"/>
    </row>
    <row r="905" spans="23:40" x14ac:dyDescent="0.25">
      <c r="W905" s="131"/>
      <c r="Y905" s="131"/>
      <c r="AB905" s="131"/>
      <c r="AE905" s="131"/>
      <c r="AH905" s="131"/>
      <c r="AK905" s="131"/>
      <c r="AN905" s="169"/>
    </row>
    <row r="906" spans="23:40" x14ac:dyDescent="0.25">
      <c r="W906" s="131"/>
      <c r="Y906" s="131"/>
      <c r="AB906" s="131"/>
      <c r="AE906" s="131"/>
      <c r="AH906" s="131"/>
      <c r="AK906" s="131"/>
      <c r="AN906" s="169"/>
    </row>
    <row r="907" spans="23:40" x14ac:dyDescent="0.25">
      <c r="W907" s="131"/>
      <c r="Y907" s="131"/>
      <c r="AB907" s="131"/>
      <c r="AE907" s="131"/>
      <c r="AH907" s="131"/>
      <c r="AK907" s="131"/>
      <c r="AN907" s="169"/>
    </row>
    <row r="908" spans="23:40" x14ac:dyDescent="0.25">
      <c r="W908" s="131"/>
      <c r="Y908" s="131"/>
      <c r="AB908" s="131"/>
      <c r="AE908" s="131"/>
      <c r="AH908" s="131"/>
      <c r="AK908" s="131"/>
      <c r="AN908" s="169"/>
    </row>
    <row r="909" spans="23:40" x14ac:dyDescent="0.25">
      <c r="W909" s="131"/>
      <c r="Y909" s="131"/>
      <c r="AB909" s="131"/>
      <c r="AE909" s="131"/>
      <c r="AH909" s="131"/>
      <c r="AK909" s="131"/>
      <c r="AN909" s="169"/>
    </row>
    <row r="910" spans="23:40" x14ac:dyDescent="0.25">
      <c r="W910" s="131"/>
      <c r="Y910" s="131"/>
      <c r="AB910" s="131"/>
      <c r="AE910" s="131"/>
      <c r="AH910" s="131"/>
      <c r="AK910" s="131"/>
      <c r="AN910" s="169"/>
    </row>
    <row r="911" spans="23:40" x14ac:dyDescent="0.25">
      <c r="W911" s="131"/>
      <c r="Y911" s="131"/>
      <c r="AB911" s="131"/>
      <c r="AE911" s="131"/>
      <c r="AH911" s="131"/>
      <c r="AK911" s="131"/>
      <c r="AN911" s="169"/>
    </row>
    <row r="912" spans="23:40" x14ac:dyDescent="0.25">
      <c r="W912" s="131"/>
      <c r="Y912" s="131"/>
      <c r="AB912" s="131"/>
      <c r="AE912" s="131"/>
      <c r="AH912" s="131"/>
      <c r="AK912" s="131"/>
      <c r="AN912" s="169"/>
    </row>
    <row r="913" spans="23:40" x14ac:dyDescent="0.25">
      <c r="W913" s="131"/>
      <c r="Y913" s="131"/>
      <c r="AB913" s="131"/>
      <c r="AE913" s="131"/>
      <c r="AH913" s="131"/>
      <c r="AK913" s="131"/>
      <c r="AN913" s="169"/>
    </row>
    <row r="914" spans="23:40" x14ac:dyDescent="0.25">
      <c r="W914" s="131"/>
      <c r="Y914" s="131"/>
      <c r="AB914" s="131"/>
      <c r="AE914" s="131"/>
      <c r="AH914" s="131"/>
      <c r="AK914" s="131"/>
      <c r="AN914" s="169"/>
    </row>
    <row r="915" spans="23:40" x14ac:dyDescent="0.25">
      <c r="W915" s="131"/>
      <c r="Y915" s="131"/>
      <c r="AB915" s="131"/>
      <c r="AE915" s="131"/>
      <c r="AH915" s="131"/>
      <c r="AK915" s="131"/>
      <c r="AN915" s="169"/>
    </row>
    <row r="916" spans="23:40" x14ac:dyDescent="0.25">
      <c r="W916" s="131"/>
      <c r="Y916" s="131"/>
      <c r="AB916" s="131"/>
      <c r="AE916" s="131"/>
      <c r="AH916" s="131"/>
      <c r="AK916" s="131"/>
      <c r="AN916" s="169"/>
    </row>
    <row r="917" spans="23:40" x14ac:dyDescent="0.25">
      <c r="W917" s="131"/>
      <c r="Y917" s="131"/>
      <c r="AB917" s="131"/>
      <c r="AE917" s="131"/>
      <c r="AH917" s="131"/>
      <c r="AK917" s="131"/>
      <c r="AN917" s="169"/>
    </row>
    <row r="918" spans="23:40" x14ac:dyDescent="0.25">
      <c r="W918" s="131"/>
      <c r="Y918" s="131"/>
      <c r="AB918" s="131"/>
      <c r="AE918" s="131"/>
      <c r="AH918" s="131"/>
      <c r="AK918" s="131"/>
      <c r="AN918" s="169"/>
    </row>
    <row r="919" spans="23:40" x14ac:dyDescent="0.25">
      <c r="W919" s="131"/>
      <c r="Y919" s="131"/>
      <c r="AB919" s="131"/>
      <c r="AE919" s="131"/>
      <c r="AH919" s="131"/>
      <c r="AK919" s="131"/>
      <c r="AN919" s="169"/>
    </row>
    <row r="920" spans="23:40" x14ac:dyDescent="0.25">
      <c r="W920" s="131"/>
      <c r="Y920" s="131"/>
      <c r="AB920" s="131"/>
      <c r="AE920" s="131"/>
      <c r="AH920" s="131"/>
      <c r="AK920" s="131"/>
      <c r="AN920" s="169"/>
    </row>
    <row r="921" spans="23:40" x14ac:dyDescent="0.25">
      <c r="W921" s="131"/>
      <c r="Y921" s="131"/>
      <c r="AB921" s="131"/>
      <c r="AE921" s="131"/>
      <c r="AH921" s="131"/>
      <c r="AK921" s="131"/>
      <c r="AN921" s="169"/>
    </row>
    <row r="922" spans="23:40" x14ac:dyDescent="0.25">
      <c r="W922" s="131"/>
      <c r="Y922" s="131"/>
      <c r="AB922" s="131"/>
      <c r="AE922" s="131"/>
      <c r="AH922" s="131"/>
      <c r="AK922" s="131"/>
      <c r="AN922" s="169"/>
    </row>
    <row r="923" spans="23:40" x14ac:dyDescent="0.25">
      <c r="W923" s="131"/>
      <c r="Y923" s="131"/>
      <c r="AB923" s="131"/>
      <c r="AE923" s="131"/>
      <c r="AH923" s="131"/>
      <c r="AK923" s="131"/>
      <c r="AN923" s="169"/>
    </row>
    <row r="924" spans="23:40" x14ac:dyDescent="0.25">
      <c r="W924" s="131"/>
      <c r="Y924" s="131"/>
      <c r="AB924" s="131"/>
      <c r="AE924" s="131"/>
      <c r="AH924" s="131"/>
      <c r="AK924" s="131"/>
      <c r="AN924" s="169"/>
    </row>
    <row r="925" spans="23:40" x14ac:dyDescent="0.25">
      <c r="W925" s="131"/>
      <c r="Y925" s="131"/>
      <c r="AB925" s="131"/>
      <c r="AE925" s="131"/>
      <c r="AH925" s="131"/>
      <c r="AK925" s="131"/>
      <c r="AN925" s="169"/>
    </row>
    <row r="926" spans="23:40" x14ac:dyDescent="0.25">
      <c r="W926" s="131"/>
      <c r="Y926" s="131"/>
      <c r="AB926" s="131"/>
      <c r="AE926" s="131"/>
      <c r="AH926" s="131"/>
      <c r="AK926" s="131"/>
      <c r="AN926" s="169"/>
    </row>
    <row r="927" spans="23:40" x14ac:dyDescent="0.25">
      <c r="W927" s="131"/>
      <c r="Y927" s="131"/>
      <c r="AB927" s="131"/>
      <c r="AE927" s="131"/>
      <c r="AH927" s="131"/>
      <c r="AK927" s="131"/>
      <c r="AN927" s="169"/>
    </row>
    <row r="928" spans="23:40" x14ac:dyDescent="0.25">
      <c r="W928" s="131"/>
      <c r="Y928" s="131"/>
      <c r="AB928" s="131"/>
      <c r="AE928" s="131"/>
      <c r="AH928" s="131"/>
      <c r="AK928" s="131"/>
      <c r="AN928" s="169"/>
    </row>
    <row r="929" spans="23:40" x14ac:dyDescent="0.25">
      <c r="W929" s="131"/>
      <c r="Y929" s="131"/>
      <c r="AB929" s="131"/>
      <c r="AE929" s="131"/>
      <c r="AH929" s="131"/>
      <c r="AK929" s="131"/>
      <c r="AN929" s="169"/>
    </row>
    <row r="930" spans="23:40" x14ac:dyDescent="0.25">
      <c r="W930" s="131"/>
      <c r="Y930" s="131"/>
      <c r="AB930" s="131"/>
      <c r="AE930" s="131"/>
      <c r="AH930" s="131"/>
      <c r="AK930" s="131"/>
      <c r="AN930" s="169"/>
    </row>
    <row r="931" spans="23:40" x14ac:dyDescent="0.25">
      <c r="W931" s="131"/>
      <c r="Y931" s="131"/>
      <c r="AB931" s="131"/>
      <c r="AE931" s="131"/>
      <c r="AH931" s="131"/>
      <c r="AK931" s="131"/>
      <c r="AN931" s="169"/>
    </row>
    <row r="932" spans="23:40" x14ac:dyDescent="0.25">
      <c r="W932" s="131"/>
      <c r="Y932" s="131"/>
      <c r="AB932" s="131"/>
      <c r="AE932" s="131"/>
      <c r="AH932" s="131"/>
      <c r="AK932" s="131"/>
      <c r="AN932" s="169"/>
    </row>
    <row r="933" spans="23:40" x14ac:dyDescent="0.25">
      <c r="W933" s="131"/>
      <c r="Y933" s="131"/>
      <c r="AB933" s="131"/>
      <c r="AE933" s="131"/>
      <c r="AH933" s="131"/>
      <c r="AK933" s="131"/>
      <c r="AN933" s="169"/>
    </row>
    <row r="934" spans="23:40" x14ac:dyDescent="0.25">
      <c r="W934" s="131"/>
      <c r="Y934" s="131"/>
      <c r="AB934" s="131"/>
      <c r="AE934" s="131"/>
      <c r="AH934" s="131"/>
      <c r="AK934" s="131"/>
      <c r="AN934" s="169"/>
    </row>
    <row r="935" spans="23:40" x14ac:dyDescent="0.25">
      <c r="W935" s="131"/>
      <c r="Y935" s="131"/>
      <c r="AB935" s="131"/>
      <c r="AE935" s="131"/>
      <c r="AH935" s="131"/>
      <c r="AK935" s="131"/>
      <c r="AN935" s="169"/>
    </row>
    <row r="936" spans="23:40" x14ac:dyDescent="0.25">
      <c r="W936" s="131"/>
      <c r="Y936" s="131"/>
      <c r="AB936" s="131"/>
      <c r="AE936" s="131"/>
      <c r="AH936" s="131"/>
      <c r="AK936" s="131"/>
      <c r="AN936" s="169"/>
    </row>
    <row r="937" spans="23:40" x14ac:dyDescent="0.25">
      <c r="W937" s="131"/>
      <c r="Y937" s="131"/>
      <c r="AB937" s="131"/>
      <c r="AE937" s="131"/>
      <c r="AH937" s="131"/>
      <c r="AK937" s="131"/>
      <c r="AN937" s="169"/>
    </row>
    <row r="938" spans="23:40" x14ac:dyDescent="0.25">
      <c r="W938" s="131"/>
      <c r="Y938" s="131"/>
      <c r="AB938" s="131"/>
      <c r="AE938" s="131"/>
      <c r="AH938" s="131"/>
      <c r="AK938" s="131"/>
      <c r="AN938" s="169"/>
    </row>
    <row r="939" spans="23:40" x14ac:dyDescent="0.25">
      <c r="W939" s="131"/>
      <c r="Y939" s="131"/>
      <c r="AB939" s="131"/>
      <c r="AE939" s="131"/>
      <c r="AH939" s="131"/>
      <c r="AK939" s="131"/>
      <c r="AN939" s="169"/>
    </row>
    <row r="940" spans="23:40" x14ac:dyDescent="0.25">
      <c r="W940" s="131"/>
      <c r="Y940" s="131"/>
      <c r="AB940" s="131"/>
      <c r="AE940" s="131"/>
      <c r="AH940" s="131"/>
      <c r="AK940" s="131"/>
      <c r="AN940" s="169"/>
    </row>
    <row r="941" spans="23:40" x14ac:dyDescent="0.25">
      <c r="W941" s="131"/>
      <c r="Y941" s="131"/>
      <c r="AB941" s="131"/>
      <c r="AE941" s="131"/>
      <c r="AH941" s="131"/>
      <c r="AK941" s="131"/>
      <c r="AN941" s="169"/>
    </row>
    <row r="942" spans="23:40" x14ac:dyDescent="0.25">
      <c r="W942" s="131"/>
      <c r="Y942" s="131"/>
      <c r="AB942" s="131"/>
      <c r="AE942" s="131"/>
      <c r="AH942" s="131"/>
      <c r="AK942" s="131"/>
      <c r="AN942" s="169"/>
    </row>
    <row r="943" spans="23:40" x14ac:dyDescent="0.25">
      <c r="W943" s="131"/>
      <c r="Y943" s="131"/>
      <c r="AB943" s="131"/>
      <c r="AE943" s="131"/>
      <c r="AH943" s="131"/>
      <c r="AK943" s="131"/>
      <c r="AN943" s="169"/>
    </row>
    <row r="944" spans="23:40" x14ac:dyDescent="0.25">
      <c r="W944" s="131"/>
      <c r="Y944" s="131"/>
      <c r="AB944" s="131"/>
      <c r="AE944" s="131"/>
      <c r="AH944" s="131"/>
      <c r="AK944" s="131"/>
      <c r="AN944" s="169"/>
    </row>
    <row r="945" spans="23:40" x14ac:dyDescent="0.25">
      <c r="W945" s="131"/>
      <c r="Y945" s="131"/>
      <c r="AB945" s="131"/>
      <c r="AE945" s="131"/>
      <c r="AH945" s="131"/>
      <c r="AK945" s="131"/>
      <c r="AN945" s="169"/>
    </row>
    <row r="946" spans="23:40" x14ac:dyDescent="0.25">
      <c r="W946" s="131"/>
      <c r="Y946" s="131"/>
      <c r="AB946" s="131"/>
      <c r="AE946" s="131"/>
      <c r="AH946" s="131"/>
      <c r="AK946" s="131"/>
      <c r="AN946" s="169"/>
    </row>
    <row r="947" spans="23:40" x14ac:dyDescent="0.25">
      <c r="W947" s="131"/>
      <c r="Y947" s="131"/>
      <c r="AB947" s="131"/>
      <c r="AE947" s="131"/>
      <c r="AH947" s="131"/>
      <c r="AK947" s="131"/>
      <c r="AN947" s="169"/>
    </row>
    <row r="948" spans="23:40" x14ac:dyDescent="0.25">
      <c r="W948" s="131"/>
      <c r="Y948" s="131"/>
      <c r="AB948" s="131"/>
      <c r="AE948" s="131"/>
      <c r="AH948" s="131"/>
      <c r="AK948" s="131"/>
      <c r="AN948" s="169"/>
    </row>
    <row r="949" spans="23:40" x14ac:dyDescent="0.25">
      <c r="W949" s="131"/>
      <c r="Y949" s="131"/>
      <c r="AB949" s="131"/>
      <c r="AE949" s="131"/>
      <c r="AH949" s="131"/>
      <c r="AK949" s="131"/>
      <c r="AN949" s="169"/>
    </row>
    <row r="950" spans="23:40" x14ac:dyDescent="0.25">
      <c r="W950" s="131"/>
      <c r="Y950" s="131"/>
      <c r="AB950" s="131"/>
      <c r="AE950" s="131"/>
      <c r="AH950" s="131"/>
      <c r="AK950" s="131"/>
      <c r="AN950" s="169"/>
    </row>
    <row r="951" spans="23:40" x14ac:dyDescent="0.25">
      <c r="W951" s="131"/>
      <c r="Y951" s="131"/>
      <c r="AB951" s="131"/>
      <c r="AE951" s="131"/>
      <c r="AH951" s="131"/>
      <c r="AK951" s="131"/>
      <c r="AN951" s="169"/>
    </row>
    <row r="952" spans="23:40" x14ac:dyDescent="0.25">
      <c r="W952" s="131"/>
      <c r="Y952" s="131"/>
      <c r="AB952" s="131"/>
      <c r="AE952" s="131"/>
      <c r="AH952" s="131"/>
      <c r="AK952" s="131"/>
      <c r="AN952" s="169"/>
    </row>
    <row r="953" spans="23:40" x14ac:dyDescent="0.25">
      <c r="W953" s="131"/>
      <c r="Y953" s="131"/>
      <c r="AB953" s="131"/>
      <c r="AE953" s="131"/>
      <c r="AH953" s="131"/>
      <c r="AK953" s="131"/>
      <c r="AN953" s="169"/>
    </row>
    <row r="954" spans="23:40" x14ac:dyDescent="0.25">
      <c r="W954" s="131"/>
      <c r="Y954" s="131"/>
      <c r="AB954" s="131"/>
      <c r="AE954" s="131"/>
      <c r="AH954" s="131"/>
      <c r="AK954" s="131"/>
      <c r="AN954" s="169"/>
    </row>
    <row r="955" spans="23:40" x14ac:dyDescent="0.25">
      <c r="W955" s="131"/>
      <c r="Y955" s="131"/>
      <c r="AB955" s="131"/>
      <c r="AE955" s="131"/>
      <c r="AH955" s="131"/>
      <c r="AK955" s="131"/>
      <c r="AN955" s="169"/>
    </row>
    <row r="956" spans="23:40" x14ac:dyDescent="0.25">
      <c r="W956" s="131"/>
      <c r="Y956" s="131"/>
      <c r="AB956" s="131"/>
      <c r="AE956" s="131"/>
      <c r="AH956" s="131"/>
      <c r="AK956" s="131"/>
      <c r="AN956" s="169"/>
    </row>
    <row r="957" spans="23:40" x14ac:dyDescent="0.25">
      <c r="W957" s="131"/>
      <c r="Y957" s="131"/>
      <c r="AB957" s="131"/>
      <c r="AE957" s="131"/>
      <c r="AH957" s="131"/>
      <c r="AK957" s="131"/>
      <c r="AN957" s="169"/>
    </row>
    <row r="958" spans="23:40" x14ac:dyDescent="0.25">
      <c r="W958" s="131"/>
      <c r="Y958" s="131"/>
      <c r="AB958" s="131"/>
      <c r="AE958" s="131"/>
      <c r="AH958" s="131"/>
      <c r="AK958" s="131"/>
      <c r="AN958" s="169"/>
    </row>
    <row r="959" spans="23:40" x14ac:dyDescent="0.25">
      <c r="W959" s="131"/>
    </row>
  </sheetData>
  <mergeCells count="23">
    <mergeCell ref="A39:O39"/>
    <mergeCell ref="A40:B40"/>
    <mergeCell ref="A35:O35"/>
    <mergeCell ref="A24:O24"/>
    <mergeCell ref="A25:B25"/>
    <mergeCell ref="A30:O30"/>
    <mergeCell ref="A31:B31"/>
    <mergeCell ref="A18:O18"/>
    <mergeCell ref="A36:B36"/>
    <mergeCell ref="A19:B19"/>
    <mergeCell ref="A12:O12"/>
    <mergeCell ref="A13:B13"/>
    <mergeCell ref="AI1:AJ1"/>
    <mergeCell ref="AL1:AM1"/>
    <mergeCell ref="AF1:AG1"/>
    <mergeCell ref="W1:AD1"/>
    <mergeCell ref="D1:O1"/>
    <mergeCell ref="Q1:U1"/>
    <mergeCell ref="A1:B1"/>
    <mergeCell ref="A4:O4"/>
    <mergeCell ref="A5:B5"/>
    <mergeCell ref="A8:O8"/>
    <mergeCell ref="A9:B9"/>
  </mergeCells>
  <conditionalFormatting sqref="J3 J44:J1048576">
    <cfRule type="cellIs" dxfId="190" priority="100" operator="equal">
      <formula>0</formula>
    </cfRule>
  </conditionalFormatting>
  <conditionalFormatting sqref="U36">
    <cfRule type="cellIs" dxfId="189" priority="59" operator="equal">
      <formula>0</formula>
    </cfRule>
  </conditionalFormatting>
  <conditionalFormatting sqref="J38">
    <cfRule type="cellIs" dxfId="188" priority="64" operator="equal">
      <formula>0</formula>
    </cfRule>
  </conditionalFormatting>
  <conditionalFormatting sqref="J37">
    <cfRule type="cellIs" dxfId="187" priority="62" operator="equal">
      <formula>0</formula>
    </cfRule>
  </conditionalFormatting>
  <conditionalFormatting sqref="R36">
    <cfRule type="cellIs" dxfId="186" priority="60" operator="equal">
      <formula>0</formula>
    </cfRule>
  </conditionalFormatting>
  <conditionalFormatting sqref="J27">
    <cfRule type="cellIs" dxfId="185" priority="25" operator="equal">
      <formula>0</formula>
    </cfRule>
  </conditionalFormatting>
  <conditionalFormatting sqref="J26">
    <cfRule type="cellIs" dxfId="184" priority="24" operator="equal">
      <formula>0</formula>
    </cfRule>
  </conditionalFormatting>
  <conditionalFormatting sqref="J28">
    <cfRule type="cellIs" dxfId="183" priority="23" operator="equal">
      <formula>0</formula>
    </cfRule>
  </conditionalFormatting>
  <conditionalFormatting sqref="J29">
    <cfRule type="cellIs" dxfId="182" priority="22" operator="equal">
      <formula>0</formula>
    </cfRule>
  </conditionalFormatting>
  <conditionalFormatting sqref="J21">
    <cfRule type="cellIs" dxfId="181" priority="21" operator="equal">
      <formula>0</formula>
    </cfRule>
  </conditionalFormatting>
  <conditionalFormatting sqref="J20">
    <cfRule type="cellIs" dxfId="180" priority="20" operator="equal">
      <formula>0</formula>
    </cfRule>
  </conditionalFormatting>
  <conditionalFormatting sqref="J22">
    <cfRule type="cellIs" dxfId="179" priority="19" operator="equal">
      <formula>0</formula>
    </cfRule>
  </conditionalFormatting>
  <conditionalFormatting sqref="J23">
    <cfRule type="cellIs" dxfId="178" priority="18" operator="equal">
      <formula>0</formula>
    </cfRule>
  </conditionalFormatting>
  <conditionalFormatting sqref="J15">
    <cfRule type="cellIs" dxfId="177" priority="17" operator="equal">
      <formula>0</formula>
    </cfRule>
  </conditionalFormatting>
  <conditionalFormatting sqref="J14">
    <cfRule type="cellIs" dxfId="176" priority="16" operator="equal">
      <formula>0</formula>
    </cfRule>
  </conditionalFormatting>
  <conditionalFormatting sqref="J16">
    <cfRule type="cellIs" dxfId="175" priority="15" operator="equal">
      <formula>0</formula>
    </cfRule>
  </conditionalFormatting>
  <conditionalFormatting sqref="J17">
    <cfRule type="cellIs" dxfId="174" priority="14" operator="equal">
      <formula>0</formula>
    </cfRule>
  </conditionalFormatting>
  <conditionalFormatting sqref="J7">
    <cfRule type="cellIs" dxfId="173" priority="13" operator="equal">
      <formula>0</formula>
    </cfRule>
  </conditionalFormatting>
  <conditionalFormatting sqref="J6">
    <cfRule type="cellIs" dxfId="172" priority="12" operator="equal">
      <formula>0</formula>
    </cfRule>
  </conditionalFormatting>
  <conditionalFormatting sqref="J11">
    <cfRule type="cellIs" dxfId="171" priority="11" operator="equal">
      <formula>0</formula>
    </cfRule>
  </conditionalFormatting>
  <conditionalFormatting sqref="J10">
    <cfRule type="cellIs" dxfId="170" priority="10" operator="equal">
      <formula>0</formula>
    </cfRule>
  </conditionalFormatting>
  <conditionalFormatting sqref="U40">
    <cfRule type="cellIs" dxfId="169" priority="5" operator="equal">
      <formula>0</formula>
    </cfRule>
  </conditionalFormatting>
  <conditionalFormatting sqref="J42">
    <cfRule type="cellIs" dxfId="168" priority="8" operator="equal">
      <formula>0</formula>
    </cfRule>
  </conditionalFormatting>
  <conditionalFormatting sqref="J41">
    <cfRule type="cellIs" dxfId="167" priority="7" operator="equal">
      <formula>0</formula>
    </cfRule>
  </conditionalFormatting>
  <conditionalFormatting sqref="R40">
    <cfRule type="cellIs" dxfId="166" priority="6" operator="equal">
      <formula>0</formula>
    </cfRule>
  </conditionalFormatting>
  <conditionalFormatting sqref="J43">
    <cfRule type="cellIs" dxfId="165" priority="4" operator="equal">
      <formula>0</formula>
    </cfRule>
  </conditionalFormatting>
  <conditionalFormatting sqref="J33">
    <cfRule type="cellIs" dxfId="164" priority="3" operator="equal">
      <formula>0</formula>
    </cfRule>
  </conditionalFormatting>
  <conditionalFormatting sqref="J32">
    <cfRule type="cellIs" dxfId="163" priority="2" operator="equal">
      <formula>0</formula>
    </cfRule>
  </conditionalFormatting>
  <conditionalFormatting sqref="J34">
    <cfRule type="cellIs" dxfId="162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8"/>
  <sheetViews>
    <sheetView rightToLeft="1" zoomScale="85" zoomScaleNormal="85" workbookViewId="0">
      <pane ySplit="2" topLeftCell="A3" activePane="bottomLeft" state="frozen"/>
      <selection pane="bottomLeft" activeCell="AG27" sqref="AG27"/>
    </sheetView>
  </sheetViews>
  <sheetFormatPr defaultColWidth="9.7109375" defaultRowHeight="12.75" x14ac:dyDescent="0.25"/>
  <cols>
    <col min="1" max="1" width="9.7109375" style="19"/>
    <col min="2" max="2" width="17.7109375" style="19" customWidth="1"/>
    <col min="3" max="3" width="9.7109375" style="19"/>
    <col min="4" max="4" width="9.7109375" style="25"/>
    <col min="5" max="5" width="8.7109375" style="29" customWidth="1"/>
    <col min="6" max="6" width="8" style="21" customWidth="1"/>
    <col min="7" max="7" width="8" style="22" customWidth="1"/>
    <col min="8" max="8" width="6.7109375" style="58" customWidth="1"/>
    <col min="9" max="9" width="9.140625" style="20" customWidth="1"/>
    <col min="10" max="10" width="7.140625" style="105" customWidth="1"/>
    <col min="11" max="11" width="8.5703125" style="94" bestFit="1" customWidth="1"/>
    <col min="12" max="12" width="1.42578125" style="24" customWidth="1"/>
    <col min="13" max="13" width="7.7109375" style="19" customWidth="1"/>
    <col min="14" max="14" width="7.85546875" style="18" customWidth="1"/>
    <col min="15" max="15" width="1.42578125" style="24" customWidth="1"/>
    <col min="16" max="16" width="9.7109375" style="33"/>
    <col min="17" max="17" width="9.7109375" style="38"/>
    <col min="18" max="18" width="1.42578125" style="24" customWidth="1"/>
    <col min="19" max="19" width="9.7109375" style="17"/>
    <col min="20" max="20" width="9.7109375" style="38"/>
    <col min="21" max="21" width="1.42578125" style="24" customWidth="1"/>
    <col min="22" max="22" width="9.7109375" style="17"/>
    <col min="23" max="23" width="9.7109375" style="18"/>
    <col min="24" max="24" width="1.42578125" style="24" customWidth="1"/>
    <col min="25" max="26" width="9.7109375" style="18"/>
    <col min="27" max="27" width="1.42578125" style="24" customWidth="1"/>
    <col min="28" max="29" width="9.7109375" style="18"/>
    <col min="30" max="30" width="1.42578125" style="24" customWidth="1"/>
    <col min="31" max="31" width="9.7109375" style="16"/>
    <col min="32" max="32" width="1.42578125" style="24" customWidth="1"/>
    <col min="33" max="33" width="9.7109375" style="16"/>
    <col min="34" max="34" width="1.42578125" style="24" customWidth="1"/>
    <col min="35" max="16384" width="9.7109375" style="16"/>
  </cols>
  <sheetData>
    <row r="1" spans="1:49" ht="42" customHeight="1" thickBot="1" x14ac:dyDescent="0.3">
      <c r="A1" s="6" t="s">
        <v>0</v>
      </c>
      <c r="B1" s="7" t="s">
        <v>1</v>
      </c>
      <c r="C1" s="7" t="s">
        <v>2</v>
      </c>
      <c r="D1" s="26" t="s">
        <v>4</v>
      </c>
      <c r="E1" s="95" t="s">
        <v>5</v>
      </c>
      <c r="F1" s="96" t="s">
        <v>64</v>
      </c>
      <c r="G1" s="97" t="s">
        <v>65</v>
      </c>
      <c r="H1" s="55" t="s">
        <v>8</v>
      </c>
      <c r="I1" s="8" t="s">
        <v>9</v>
      </c>
      <c r="J1" s="41" t="s">
        <v>7</v>
      </c>
      <c r="K1" s="45" t="s">
        <v>66</v>
      </c>
      <c r="L1" s="13"/>
      <c r="M1" s="9" t="s">
        <v>70</v>
      </c>
      <c r="N1" s="10" t="s">
        <v>71</v>
      </c>
      <c r="O1" s="13"/>
      <c r="P1" s="9" t="s">
        <v>12</v>
      </c>
      <c r="Q1" s="36" t="s">
        <v>13</v>
      </c>
      <c r="R1" s="13"/>
      <c r="S1" s="9" t="s">
        <v>14</v>
      </c>
      <c r="T1" s="36" t="s">
        <v>15</v>
      </c>
      <c r="U1" s="13"/>
      <c r="V1" s="9" t="s">
        <v>16</v>
      </c>
      <c r="W1" s="36" t="s">
        <v>17</v>
      </c>
      <c r="X1" s="13"/>
      <c r="Y1" s="9" t="s">
        <v>18</v>
      </c>
      <c r="Z1" s="36" t="s">
        <v>68</v>
      </c>
      <c r="AA1" s="13"/>
      <c r="AB1" s="9" t="s">
        <v>19</v>
      </c>
      <c r="AC1" s="36" t="s">
        <v>69</v>
      </c>
      <c r="AD1" s="13"/>
      <c r="AE1" s="39" t="s">
        <v>6</v>
      </c>
      <c r="AF1" s="13"/>
      <c r="AG1" s="42" t="s">
        <v>20</v>
      </c>
      <c r="AH1" s="13"/>
    </row>
    <row r="2" spans="1:49" s="54" customFormat="1" ht="13.5" thickBot="1" x14ac:dyDescent="0.3">
      <c r="A2" s="47"/>
      <c r="B2" s="48"/>
      <c r="C2" s="48"/>
      <c r="D2" s="48"/>
      <c r="E2" s="49">
        <f>SUM(E65:E999963)</f>
        <v>22</v>
      </c>
      <c r="F2" s="49"/>
      <c r="G2" s="50"/>
      <c r="H2" s="56"/>
      <c r="I2" s="49">
        <f>SUM(I65:I999963)</f>
        <v>22</v>
      </c>
      <c r="J2" s="49">
        <f>SUM(J65:J999963)</f>
        <v>0</v>
      </c>
      <c r="K2" s="49"/>
      <c r="L2" s="49"/>
      <c r="M2" s="49"/>
      <c r="N2" s="49"/>
      <c r="O2" s="49"/>
      <c r="P2" s="51"/>
      <c r="Q2" s="52"/>
      <c r="R2" s="49"/>
      <c r="S2" s="49"/>
      <c r="T2" s="52"/>
      <c r="U2" s="49"/>
      <c r="V2" s="49"/>
      <c r="W2" s="52"/>
      <c r="X2" s="49"/>
      <c r="Y2" s="49"/>
      <c r="Z2" s="52"/>
      <c r="AA2" s="49"/>
      <c r="AB2" s="49"/>
      <c r="AC2" s="52"/>
      <c r="AD2" s="49"/>
      <c r="AE2" s="53"/>
      <c r="AF2" s="49"/>
      <c r="AG2" s="53"/>
      <c r="AH2" s="107"/>
    </row>
    <row r="3" spans="1:49" s="1" customFormat="1" ht="18" customHeight="1" x14ac:dyDescent="0.25">
      <c r="A3" s="234" t="s">
        <v>106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32"/>
      <c r="M3" s="32"/>
      <c r="N3" s="32"/>
      <c r="O3" s="32"/>
      <c r="P3" s="11"/>
      <c r="Q3" s="35"/>
      <c r="R3" s="32"/>
      <c r="S3" s="12"/>
      <c r="T3" s="35"/>
      <c r="U3" s="32"/>
      <c r="V3" s="12"/>
      <c r="W3" s="35"/>
      <c r="X3" s="32"/>
      <c r="Y3" s="12"/>
      <c r="Z3" s="35"/>
      <c r="AA3" s="32"/>
      <c r="AB3" s="12"/>
      <c r="AC3" s="35"/>
      <c r="AD3" s="32"/>
      <c r="AE3" s="35"/>
      <c r="AF3" s="32"/>
      <c r="AG3" s="35"/>
      <c r="AH3" s="32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</row>
    <row r="4" spans="1:49" ht="15.75" x14ac:dyDescent="0.25">
      <c r="A4" s="235" t="s">
        <v>11</v>
      </c>
      <c r="B4" s="235"/>
      <c r="C4" s="124">
        <v>1</v>
      </c>
      <c r="D4" s="124">
        <f t="shared" ref="D4:K4" si="0">SUM(D5:D30)</f>
        <v>3332</v>
      </c>
      <c r="E4" s="124">
        <f t="shared" si="0"/>
        <v>26</v>
      </c>
      <c r="F4" s="124">
        <f t="shared" si="0"/>
        <v>26</v>
      </c>
      <c r="G4" s="124">
        <f t="shared" si="0"/>
        <v>3332</v>
      </c>
      <c r="H4" s="124">
        <f t="shared" si="0"/>
        <v>0</v>
      </c>
      <c r="I4" s="124">
        <f t="shared" si="0"/>
        <v>26</v>
      </c>
      <c r="J4" s="124">
        <f t="shared" si="0"/>
        <v>0</v>
      </c>
      <c r="K4" s="124">
        <f t="shared" si="0"/>
        <v>26</v>
      </c>
      <c r="L4" s="30"/>
      <c r="M4" s="124"/>
      <c r="N4" s="124">
        <f>SUM(N5:N30)</f>
        <v>52</v>
      </c>
      <c r="O4" s="30"/>
      <c r="P4" s="28">
        <v>0.2</v>
      </c>
      <c r="Q4" s="28">
        <f t="shared" ref="Q4:Q30" si="1">P4*N4</f>
        <v>10.4</v>
      </c>
      <c r="R4" s="30"/>
      <c r="S4" s="28">
        <v>7</v>
      </c>
      <c r="T4" s="28">
        <f>S4*Q4</f>
        <v>72.8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106"/>
      <c r="AF4" s="30"/>
      <c r="AG4" s="30">
        <f>MAX(AG5:AG30)</f>
        <v>8.4090909090909091E-2</v>
      </c>
      <c r="AH4" s="30"/>
    </row>
    <row r="5" spans="1:49" s="1" customFormat="1" ht="15.75" x14ac:dyDescent="0.25">
      <c r="A5" s="2">
        <v>1</v>
      </c>
      <c r="B5" s="2" t="s">
        <v>78</v>
      </c>
      <c r="C5" s="2">
        <f>D5*$C$32</f>
        <v>136</v>
      </c>
      <c r="D5" s="27">
        <f>17*8</f>
        <v>136</v>
      </c>
      <c r="E5" s="14">
        <f t="shared" ref="E5:E30" si="2">C5/D5</f>
        <v>1</v>
      </c>
      <c r="F5" s="15">
        <f t="shared" ref="F5:F30" si="3">IF(INT(E5)&gt;=1, INT(E5), 1)</f>
        <v>1</v>
      </c>
      <c r="G5" s="23">
        <f>F5*D5</f>
        <v>136</v>
      </c>
      <c r="H5" s="57">
        <f t="shared" ref="H5:H30" si="4">IF(C5&gt;G5, C5-G5, IF(G5-C5=0, 0, CONCATENATE("(",G5-C5,")")))</f>
        <v>0</v>
      </c>
      <c r="I5" s="3">
        <f t="shared" ref="I5:I30" si="5">IF(INT(E5)=E5,E5,IF(AND(E5&lt;1, E5&gt;0), 1,IF(((F5*D5)+H5)-C5=0,F5,F5+1)+1))</f>
        <v>1</v>
      </c>
      <c r="J5" s="44">
        <v>0</v>
      </c>
      <c r="K5" s="46">
        <f t="shared" ref="K5:K30" si="6">IF(E5-J5&lt;0, 0, E5-J5)</f>
        <v>1</v>
      </c>
      <c r="L5" s="11"/>
      <c r="M5" s="4">
        <v>2</v>
      </c>
      <c r="N5" s="5">
        <f>M5*I5</f>
        <v>2</v>
      </c>
      <c r="O5" s="11"/>
      <c r="P5" s="4">
        <f>$P$32</f>
        <v>0.2</v>
      </c>
      <c r="Q5" s="37">
        <f t="shared" si="1"/>
        <v>0.4</v>
      </c>
      <c r="R5" s="11"/>
      <c r="S5" s="34">
        <f>$S$32</f>
        <v>7</v>
      </c>
      <c r="T5" s="37">
        <f>S5*I5</f>
        <v>7</v>
      </c>
      <c r="U5" s="11"/>
      <c r="V5" s="28">
        <v>0</v>
      </c>
      <c r="W5" s="28">
        <f>V5*C5</f>
        <v>0</v>
      </c>
      <c r="X5" s="30"/>
      <c r="Y5" s="28">
        <v>0</v>
      </c>
      <c r="Z5" s="28">
        <f t="shared" ref="Z5:Z30" si="7">Y5*C5</f>
        <v>0</v>
      </c>
      <c r="AA5" s="30"/>
      <c r="AB5" s="28">
        <v>0</v>
      </c>
      <c r="AC5" s="28">
        <f t="shared" ref="AC5:AC30" si="8">AB5*C5</f>
        <v>0</v>
      </c>
      <c r="AD5" s="30"/>
      <c r="AE5" s="40">
        <f t="shared" ref="AE5:AE30" si="9">AC5+Z5+W5+T5+Q5</f>
        <v>7.4</v>
      </c>
      <c r="AF5" s="30"/>
      <c r="AG5" s="43">
        <f t="shared" ref="AG5:AG30" si="10">AE5/C5</f>
        <v>5.4411764705882354E-2</v>
      </c>
      <c r="AH5" s="1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</row>
    <row r="6" spans="1:49" s="1" customFormat="1" ht="15.75" x14ac:dyDescent="0.25">
      <c r="A6" s="2">
        <v>2</v>
      </c>
      <c r="B6" s="2" t="s">
        <v>80</v>
      </c>
      <c r="C6" s="2">
        <f t="shared" ref="C6:C30" si="11">D6*$C$32</f>
        <v>112</v>
      </c>
      <c r="D6" s="27">
        <f>14*8</f>
        <v>112</v>
      </c>
      <c r="E6" s="14">
        <f t="shared" si="2"/>
        <v>1</v>
      </c>
      <c r="F6" s="15">
        <f t="shared" si="3"/>
        <v>1</v>
      </c>
      <c r="G6" s="23">
        <f t="shared" ref="G6:G30" si="12">F6*D6</f>
        <v>112</v>
      </c>
      <c r="H6" s="57">
        <f t="shared" si="4"/>
        <v>0</v>
      </c>
      <c r="I6" s="3">
        <f t="shared" si="5"/>
        <v>1</v>
      </c>
      <c r="J6" s="44">
        <v>0</v>
      </c>
      <c r="K6" s="46">
        <f t="shared" si="6"/>
        <v>1</v>
      </c>
      <c r="L6" s="11"/>
      <c r="M6" s="4">
        <v>2</v>
      </c>
      <c r="N6" s="5">
        <f t="shared" ref="N6:N30" si="13">M6*I6</f>
        <v>2</v>
      </c>
      <c r="O6" s="11"/>
      <c r="P6" s="4">
        <f t="shared" ref="P6:P30" si="14">$P$32</f>
        <v>0.2</v>
      </c>
      <c r="Q6" s="37">
        <f t="shared" si="1"/>
        <v>0.4</v>
      </c>
      <c r="R6" s="11"/>
      <c r="S6" s="34">
        <f t="shared" ref="S6:S30" si="15">$S$32</f>
        <v>7</v>
      </c>
      <c r="T6" s="37">
        <f t="shared" ref="T6:T30" si="16">S6*I6</f>
        <v>7</v>
      </c>
      <c r="U6" s="11"/>
      <c r="V6" s="28">
        <v>0</v>
      </c>
      <c r="W6" s="28">
        <f t="shared" ref="W6:W30" si="17">V6*$C$32</f>
        <v>0</v>
      </c>
      <c r="X6" s="30"/>
      <c r="Y6" s="28">
        <v>0</v>
      </c>
      <c r="Z6" s="28">
        <f t="shared" si="7"/>
        <v>0</v>
      </c>
      <c r="AA6" s="30"/>
      <c r="AB6" s="28">
        <v>0</v>
      </c>
      <c r="AC6" s="28">
        <f t="shared" si="8"/>
        <v>0</v>
      </c>
      <c r="AD6" s="30"/>
      <c r="AE6" s="40">
        <f t="shared" si="9"/>
        <v>7.4</v>
      </c>
      <c r="AF6" s="30"/>
      <c r="AG6" s="43">
        <f t="shared" si="10"/>
        <v>6.6071428571428573E-2</v>
      </c>
      <c r="AH6" s="1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</row>
    <row r="7" spans="1:49" s="1" customFormat="1" ht="15.75" x14ac:dyDescent="0.25">
      <c r="A7" s="2">
        <v>3</v>
      </c>
      <c r="B7" s="2" t="s">
        <v>81</v>
      </c>
      <c r="C7" s="2">
        <f t="shared" si="11"/>
        <v>120</v>
      </c>
      <c r="D7" s="27">
        <f>15*8</f>
        <v>120</v>
      </c>
      <c r="E7" s="14">
        <f t="shared" si="2"/>
        <v>1</v>
      </c>
      <c r="F7" s="15">
        <f t="shared" si="3"/>
        <v>1</v>
      </c>
      <c r="G7" s="23">
        <f t="shared" si="12"/>
        <v>120</v>
      </c>
      <c r="H7" s="57">
        <f t="shared" si="4"/>
        <v>0</v>
      </c>
      <c r="I7" s="3">
        <f t="shared" si="5"/>
        <v>1</v>
      </c>
      <c r="J7" s="44">
        <v>0</v>
      </c>
      <c r="K7" s="46">
        <f t="shared" si="6"/>
        <v>1</v>
      </c>
      <c r="L7" s="11"/>
      <c r="M7" s="4">
        <v>2</v>
      </c>
      <c r="N7" s="5">
        <f t="shared" si="13"/>
        <v>2</v>
      </c>
      <c r="O7" s="11"/>
      <c r="P7" s="4">
        <f t="shared" si="14"/>
        <v>0.2</v>
      </c>
      <c r="Q7" s="37">
        <f t="shared" si="1"/>
        <v>0.4</v>
      </c>
      <c r="R7" s="11"/>
      <c r="S7" s="34">
        <f t="shared" si="15"/>
        <v>7</v>
      </c>
      <c r="T7" s="37">
        <f t="shared" si="16"/>
        <v>7</v>
      </c>
      <c r="U7" s="11"/>
      <c r="V7" s="28">
        <v>0</v>
      </c>
      <c r="W7" s="28">
        <f t="shared" si="17"/>
        <v>0</v>
      </c>
      <c r="X7" s="30"/>
      <c r="Y7" s="28">
        <v>0</v>
      </c>
      <c r="Z7" s="28">
        <f t="shared" si="7"/>
        <v>0</v>
      </c>
      <c r="AA7" s="30"/>
      <c r="AB7" s="28">
        <v>0</v>
      </c>
      <c r="AC7" s="28">
        <f t="shared" si="8"/>
        <v>0</v>
      </c>
      <c r="AD7" s="30"/>
      <c r="AE7" s="40">
        <f t="shared" si="9"/>
        <v>7.4</v>
      </c>
      <c r="AF7" s="30"/>
      <c r="AG7" s="43">
        <f t="shared" si="10"/>
        <v>6.1666666666666668E-2</v>
      </c>
      <c r="AH7" s="1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</row>
    <row r="8" spans="1:49" s="1" customFormat="1" ht="15.75" x14ac:dyDescent="0.25">
      <c r="A8" s="2">
        <v>4</v>
      </c>
      <c r="B8" s="2" t="s">
        <v>82</v>
      </c>
      <c r="C8" s="2">
        <f t="shared" si="11"/>
        <v>112</v>
      </c>
      <c r="D8" s="27">
        <f>14*8</f>
        <v>112</v>
      </c>
      <c r="E8" s="14">
        <f t="shared" si="2"/>
        <v>1</v>
      </c>
      <c r="F8" s="15">
        <f t="shared" si="3"/>
        <v>1</v>
      </c>
      <c r="G8" s="23">
        <f t="shared" si="12"/>
        <v>112</v>
      </c>
      <c r="H8" s="57">
        <f t="shared" si="4"/>
        <v>0</v>
      </c>
      <c r="I8" s="3">
        <f t="shared" si="5"/>
        <v>1</v>
      </c>
      <c r="J8" s="44">
        <v>0</v>
      </c>
      <c r="K8" s="46">
        <f t="shared" si="6"/>
        <v>1</v>
      </c>
      <c r="L8" s="11"/>
      <c r="M8" s="4">
        <v>2</v>
      </c>
      <c r="N8" s="5">
        <f t="shared" si="13"/>
        <v>2</v>
      </c>
      <c r="O8" s="11"/>
      <c r="P8" s="4">
        <f t="shared" si="14"/>
        <v>0.2</v>
      </c>
      <c r="Q8" s="37">
        <f t="shared" si="1"/>
        <v>0.4</v>
      </c>
      <c r="R8" s="11"/>
      <c r="S8" s="34">
        <f t="shared" si="15"/>
        <v>7</v>
      </c>
      <c r="T8" s="37">
        <f t="shared" si="16"/>
        <v>7</v>
      </c>
      <c r="U8" s="11"/>
      <c r="V8" s="28">
        <v>0</v>
      </c>
      <c r="W8" s="28">
        <f t="shared" si="17"/>
        <v>0</v>
      </c>
      <c r="X8" s="30"/>
      <c r="Y8" s="28">
        <v>0</v>
      </c>
      <c r="Z8" s="28">
        <f t="shared" si="7"/>
        <v>0</v>
      </c>
      <c r="AA8" s="30"/>
      <c r="AB8" s="28">
        <v>0</v>
      </c>
      <c r="AC8" s="28">
        <f t="shared" si="8"/>
        <v>0</v>
      </c>
      <c r="AD8" s="30"/>
      <c r="AE8" s="40">
        <f t="shared" si="9"/>
        <v>7.4</v>
      </c>
      <c r="AF8" s="30"/>
      <c r="AG8" s="43">
        <f t="shared" si="10"/>
        <v>6.6071428571428573E-2</v>
      </c>
      <c r="AH8" s="1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</row>
    <row r="9" spans="1:49" s="1" customFormat="1" ht="15.75" x14ac:dyDescent="0.25">
      <c r="A9" s="2">
        <v>5</v>
      </c>
      <c r="B9" s="2" t="s">
        <v>83</v>
      </c>
      <c r="C9" s="2">
        <f t="shared" si="11"/>
        <v>120</v>
      </c>
      <c r="D9" s="27">
        <f>15*8</f>
        <v>120</v>
      </c>
      <c r="E9" s="14">
        <f t="shared" si="2"/>
        <v>1</v>
      </c>
      <c r="F9" s="15">
        <f t="shared" si="3"/>
        <v>1</v>
      </c>
      <c r="G9" s="23">
        <f t="shared" si="12"/>
        <v>120</v>
      </c>
      <c r="H9" s="57">
        <f t="shared" si="4"/>
        <v>0</v>
      </c>
      <c r="I9" s="3">
        <f t="shared" si="5"/>
        <v>1</v>
      </c>
      <c r="J9" s="44">
        <v>0</v>
      </c>
      <c r="K9" s="46">
        <f t="shared" si="6"/>
        <v>1</v>
      </c>
      <c r="L9" s="11"/>
      <c r="M9" s="4">
        <v>2</v>
      </c>
      <c r="N9" s="5">
        <f t="shared" si="13"/>
        <v>2</v>
      </c>
      <c r="O9" s="11"/>
      <c r="P9" s="4">
        <f t="shared" si="14"/>
        <v>0.2</v>
      </c>
      <c r="Q9" s="37">
        <f t="shared" si="1"/>
        <v>0.4</v>
      </c>
      <c r="R9" s="11"/>
      <c r="S9" s="34">
        <f t="shared" si="15"/>
        <v>7</v>
      </c>
      <c r="T9" s="37">
        <f t="shared" si="16"/>
        <v>7</v>
      </c>
      <c r="U9" s="11"/>
      <c r="V9" s="28">
        <v>0</v>
      </c>
      <c r="W9" s="28">
        <f t="shared" si="17"/>
        <v>0</v>
      </c>
      <c r="X9" s="30"/>
      <c r="Y9" s="28">
        <v>0</v>
      </c>
      <c r="Z9" s="28">
        <f t="shared" si="7"/>
        <v>0</v>
      </c>
      <c r="AA9" s="30"/>
      <c r="AB9" s="28">
        <v>0</v>
      </c>
      <c r="AC9" s="28">
        <f t="shared" si="8"/>
        <v>0</v>
      </c>
      <c r="AD9" s="30"/>
      <c r="AE9" s="40">
        <f t="shared" si="9"/>
        <v>7.4</v>
      </c>
      <c r="AF9" s="30"/>
      <c r="AG9" s="43">
        <f t="shared" si="10"/>
        <v>6.1666666666666668E-2</v>
      </c>
      <c r="AH9" s="1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</row>
    <row r="10" spans="1:49" s="1" customFormat="1" ht="15.75" x14ac:dyDescent="0.25">
      <c r="A10" s="2">
        <v>6</v>
      </c>
      <c r="B10" s="2" t="s">
        <v>84</v>
      </c>
      <c r="C10" s="2">
        <f t="shared" si="11"/>
        <v>160</v>
      </c>
      <c r="D10" s="27">
        <f>20*8</f>
        <v>160</v>
      </c>
      <c r="E10" s="14">
        <f t="shared" si="2"/>
        <v>1</v>
      </c>
      <c r="F10" s="15">
        <f t="shared" si="3"/>
        <v>1</v>
      </c>
      <c r="G10" s="23">
        <f t="shared" si="12"/>
        <v>160</v>
      </c>
      <c r="H10" s="57">
        <f t="shared" si="4"/>
        <v>0</v>
      </c>
      <c r="I10" s="3">
        <f t="shared" si="5"/>
        <v>1</v>
      </c>
      <c r="J10" s="44">
        <v>0</v>
      </c>
      <c r="K10" s="46">
        <f t="shared" si="6"/>
        <v>1</v>
      </c>
      <c r="L10" s="11"/>
      <c r="M10" s="4">
        <v>2</v>
      </c>
      <c r="N10" s="5">
        <f t="shared" si="13"/>
        <v>2</v>
      </c>
      <c r="O10" s="11"/>
      <c r="P10" s="4">
        <f t="shared" si="14"/>
        <v>0.2</v>
      </c>
      <c r="Q10" s="37">
        <f t="shared" si="1"/>
        <v>0.4</v>
      </c>
      <c r="R10" s="11"/>
      <c r="S10" s="34">
        <f t="shared" si="15"/>
        <v>7</v>
      </c>
      <c r="T10" s="37">
        <f t="shared" si="16"/>
        <v>7</v>
      </c>
      <c r="U10" s="11"/>
      <c r="V10" s="28">
        <v>0</v>
      </c>
      <c r="W10" s="28">
        <f t="shared" si="17"/>
        <v>0</v>
      </c>
      <c r="X10" s="30"/>
      <c r="Y10" s="28">
        <v>0</v>
      </c>
      <c r="Z10" s="28">
        <f t="shared" si="7"/>
        <v>0</v>
      </c>
      <c r="AA10" s="30"/>
      <c r="AB10" s="28">
        <v>0</v>
      </c>
      <c r="AC10" s="28">
        <f t="shared" si="8"/>
        <v>0</v>
      </c>
      <c r="AD10" s="30"/>
      <c r="AE10" s="40">
        <f t="shared" si="9"/>
        <v>7.4</v>
      </c>
      <c r="AF10" s="30"/>
      <c r="AG10" s="43">
        <f t="shared" si="10"/>
        <v>4.6249999999999999E-2</v>
      </c>
      <c r="AH10" s="1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</row>
    <row r="11" spans="1:49" s="1" customFormat="1" ht="15.75" x14ac:dyDescent="0.25">
      <c r="A11" s="2">
        <v>7</v>
      </c>
      <c r="B11" s="2" t="s">
        <v>85</v>
      </c>
      <c r="C11" s="2">
        <f t="shared" si="11"/>
        <v>128</v>
      </c>
      <c r="D11" s="27">
        <f>16*8</f>
        <v>128</v>
      </c>
      <c r="E11" s="14">
        <f t="shared" si="2"/>
        <v>1</v>
      </c>
      <c r="F11" s="15">
        <f t="shared" si="3"/>
        <v>1</v>
      </c>
      <c r="G11" s="23">
        <f t="shared" si="12"/>
        <v>128</v>
      </c>
      <c r="H11" s="57">
        <f t="shared" si="4"/>
        <v>0</v>
      </c>
      <c r="I11" s="3">
        <f t="shared" si="5"/>
        <v>1</v>
      </c>
      <c r="J11" s="44">
        <v>0</v>
      </c>
      <c r="K11" s="46">
        <f t="shared" si="6"/>
        <v>1</v>
      </c>
      <c r="L11" s="11"/>
      <c r="M11" s="4">
        <v>2</v>
      </c>
      <c r="N11" s="5">
        <f t="shared" si="13"/>
        <v>2</v>
      </c>
      <c r="O11" s="11"/>
      <c r="P11" s="4">
        <f t="shared" si="14"/>
        <v>0.2</v>
      </c>
      <c r="Q11" s="37">
        <f t="shared" si="1"/>
        <v>0.4</v>
      </c>
      <c r="R11" s="11"/>
      <c r="S11" s="34">
        <f t="shared" si="15"/>
        <v>7</v>
      </c>
      <c r="T11" s="37">
        <f t="shared" si="16"/>
        <v>7</v>
      </c>
      <c r="U11" s="11"/>
      <c r="V11" s="28">
        <v>0</v>
      </c>
      <c r="W11" s="28">
        <f t="shared" si="17"/>
        <v>0</v>
      </c>
      <c r="X11" s="30"/>
      <c r="Y11" s="28">
        <v>0</v>
      </c>
      <c r="Z11" s="28">
        <f t="shared" si="7"/>
        <v>0</v>
      </c>
      <c r="AA11" s="30"/>
      <c r="AB11" s="28">
        <v>0</v>
      </c>
      <c r="AC11" s="28">
        <f t="shared" si="8"/>
        <v>0</v>
      </c>
      <c r="AD11" s="30"/>
      <c r="AE11" s="40">
        <f t="shared" si="9"/>
        <v>7.4</v>
      </c>
      <c r="AF11" s="30"/>
      <c r="AG11" s="43">
        <f t="shared" si="10"/>
        <v>5.7812500000000003E-2</v>
      </c>
      <c r="AH11" s="1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</row>
    <row r="12" spans="1:49" s="1" customFormat="1" ht="15.75" x14ac:dyDescent="0.25">
      <c r="A12" s="2">
        <v>8</v>
      </c>
      <c r="B12" s="2" t="s">
        <v>86</v>
      </c>
      <c r="C12" s="2">
        <f t="shared" si="11"/>
        <v>112</v>
      </c>
      <c r="D12" s="27">
        <f>14*8</f>
        <v>112</v>
      </c>
      <c r="E12" s="14">
        <f t="shared" si="2"/>
        <v>1</v>
      </c>
      <c r="F12" s="15">
        <f t="shared" si="3"/>
        <v>1</v>
      </c>
      <c r="G12" s="23">
        <f t="shared" si="12"/>
        <v>112</v>
      </c>
      <c r="H12" s="57">
        <f t="shared" si="4"/>
        <v>0</v>
      </c>
      <c r="I12" s="3">
        <f t="shared" si="5"/>
        <v>1</v>
      </c>
      <c r="J12" s="44">
        <v>0</v>
      </c>
      <c r="K12" s="46">
        <f t="shared" si="6"/>
        <v>1</v>
      </c>
      <c r="L12" s="11"/>
      <c r="M12" s="4">
        <v>2</v>
      </c>
      <c r="N12" s="5">
        <f t="shared" si="13"/>
        <v>2</v>
      </c>
      <c r="O12" s="11"/>
      <c r="P12" s="4">
        <f t="shared" si="14"/>
        <v>0.2</v>
      </c>
      <c r="Q12" s="37">
        <f t="shared" si="1"/>
        <v>0.4</v>
      </c>
      <c r="R12" s="11"/>
      <c r="S12" s="34">
        <f t="shared" si="15"/>
        <v>7</v>
      </c>
      <c r="T12" s="37">
        <f t="shared" si="16"/>
        <v>7</v>
      </c>
      <c r="U12" s="11"/>
      <c r="V12" s="28">
        <v>0</v>
      </c>
      <c r="W12" s="28">
        <f t="shared" si="17"/>
        <v>0</v>
      </c>
      <c r="X12" s="30"/>
      <c r="Y12" s="28">
        <v>0</v>
      </c>
      <c r="Z12" s="28">
        <f t="shared" si="7"/>
        <v>0</v>
      </c>
      <c r="AA12" s="30"/>
      <c r="AB12" s="28">
        <v>0</v>
      </c>
      <c r="AC12" s="28">
        <f t="shared" si="8"/>
        <v>0</v>
      </c>
      <c r="AD12" s="30"/>
      <c r="AE12" s="40">
        <f t="shared" si="9"/>
        <v>7.4</v>
      </c>
      <c r="AF12" s="30"/>
      <c r="AG12" s="43">
        <f t="shared" si="10"/>
        <v>6.6071428571428573E-2</v>
      </c>
      <c r="AH12" s="1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</row>
    <row r="13" spans="1:49" s="1" customFormat="1" ht="15.75" x14ac:dyDescent="0.25">
      <c r="A13" s="2">
        <v>9</v>
      </c>
      <c r="B13" s="2" t="s">
        <v>87</v>
      </c>
      <c r="C13" s="2">
        <f t="shared" si="11"/>
        <v>232</v>
      </c>
      <c r="D13" s="27">
        <f>29*8</f>
        <v>232</v>
      </c>
      <c r="E13" s="14">
        <f t="shared" si="2"/>
        <v>1</v>
      </c>
      <c r="F13" s="15">
        <f t="shared" si="3"/>
        <v>1</v>
      </c>
      <c r="G13" s="23">
        <f t="shared" si="12"/>
        <v>232</v>
      </c>
      <c r="H13" s="57">
        <f t="shared" si="4"/>
        <v>0</v>
      </c>
      <c r="I13" s="3">
        <f t="shared" si="5"/>
        <v>1</v>
      </c>
      <c r="J13" s="44">
        <v>0</v>
      </c>
      <c r="K13" s="46">
        <f t="shared" si="6"/>
        <v>1</v>
      </c>
      <c r="L13" s="11"/>
      <c r="M13" s="4">
        <v>2</v>
      </c>
      <c r="N13" s="5">
        <f t="shared" si="13"/>
        <v>2</v>
      </c>
      <c r="O13" s="11"/>
      <c r="P13" s="4">
        <f t="shared" si="14"/>
        <v>0.2</v>
      </c>
      <c r="Q13" s="37">
        <f t="shared" si="1"/>
        <v>0.4</v>
      </c>
      <c r="R13" s="11"/>
      <c r="S13" s="34">
        <f t="shared" si="15"/>
        <v>7</v>
      </c>
      <c r="T13" s="37">
        <f t="shared" si="16"/>
        <v>7</v>
      </c>
      <c r="U13" s="11"/>
      <c r="V13" s="28">
        <v>0</v>
      </c>
      <c r="W13" s="28">
        <f t="shared" si="17"/>
        <v>0</v>
      </c>
      <c r="X13" s="30"/>
      <c r="Y13" s="28">
        <v>0</v>
      </c>
      <c r="Z13" s="28">
        <f t="shared" si="7"/>
        <v>0</v>
      </c>
      <c r="AA13" s="30"/>
      <c r="AB13" s="28">
        <v>0</v>
      </c>
      <c r="AC13" s="28">
        <f t="shared" si="8"/>
        <v>0</v>
      </c>
      <c r="AD13" s="30"/>
      <c r="AE13" s="40">
        <f t="shared" si="9"/>
        <v>7.4</v>
      </c>
      <c r="AF13" s="30"/>
      <c r="AG13" s="43">
        <f t="shared" si="10"/>
        <v>3.1896551724137932E-2</v>
      </c>
      <c r="AH13" s="1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</row>
    <row r="14" spans="1:49" s="1" customFormat="1" ht="15.75" x14ac:dyDescent="0.25">
      <c r="A14" s="2">
        <v>10</v>
      </c>
      <c r="B14" s="2" t="s">
        <v>88</v>
      </c>
      <c r="C14" s="2">
        <f t="shared" si="11"/>
        <v>160</v>
      </c>
      <c r="D14" s="27">
        <f>20*8</f>
        <v>160</v>
      </c>
      <c r="E14" s="14">
        <f t="shared" si="2"/>
        <v>1</v>
      </c>
      <c r="F14" s="15">
        <f t="shared" si="3"/>
        <v>1</v>
      </c>
      <c r="G14" s="23">
        <f t="shared" si="12"/>
        <v>160</v>
      </c>
      <c r="H14" s="57">
        <f t="shared" si="4"/>
        <v>0</v>
      </c>
      <c r="I14" s="3">
        <f t="shared" si="5"/>
        <v>1</v>
      </c>
      <c r="J14" s="44">
        <v>0</v>
      </c>
      <c r="K14" s="46">
        <f t="shared" si="6"/>
        <v>1</v>
      </c>
      <c r="L14" s="11"/>
      <c r="M14" s="4">
        <v>2</v>
      </c>
      <c r="N14" s="5">
        <f t="shared" si="13"/>
        <v>2</v>
      </c>
      <c r="O14" s="11"/>
      <c r="P14" s="4">
        <f t="shared" si="14"/>
        <v>0.2</v>
      </c>
      <c r="Q14" s="37">
        <f t="shared" si="1"/>
        <v>0.4</v>
      </c>
      <c r="R14" s="11"/>
      <c r="S14" s="34">
        <f t="shared" si="15"/>
        <v>7</v>
      </c>
      <c r="T14" s="37">
        <f t="shared" si="16"/>
        <v>7</v>
      </c>
      <c r="U14" s="11"/>
      <c r="V14" s="28">
        <v>0</v>
      </c>
      <c r="W14" s="28">
        <f t="shared" si="17"/>
        <v>0</v>
      </c>
      <c r="X14" s="30"/>
      <c r="Y14" s="28">
        <v>0</v>
      </c>
      <c r="Z14" s="28">
        <f t="shared" si="7"/>
        <v>0</v>
      </c>
      <c r="AA14" s="30"/>
      <c r="AB14" s="28">
        <v>0</v>
      </c>
      <c r="AC14" s="28">
        <f t="shared" si="8"/>
        <v>0</v>
      </c>
      <c r="AD14" s="30"/>
      <c r="AE14" s="40">
        <f t="shared" si="9"/>
        <v>7.4</v>
      </c>
      <c r="AF14" s="30"/>
      <c r="AG14" s="43">
        <f t="shared" si="10"/>
        <v>4.6249999999999999E-2</v>
      </c>
      <c r="AH14" s="1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</row>
    <row r="15" spans="1:49" s="1" customFormat="1" ht="15.75" x14ac:dyDescent="0.25">
      <c r="A15" s="2">
        <v>11</v>
      </c>
      <c r="B15" s="2" t="s">
        <v>89</v>
      </c>
      <c r="C15" s="2">
        <f t="shared" si="11"/>
        <v>112</v>
      </c>
      <c r="D15" s="27">
        <f>14*8</f>
        <v>112</v>
      </c>
      <c r="E15" s="14">
        <f t="shared" si="2"/>
        <v>1</v>
      </c>
      <c r="F15" s="15">
        <f t="shared" si="3"/>
        <v>1</v>
      </c>
      <c r="G15" s="23">
        <f t="shared" si="12"/>
        <v>112</v>
      </c>
      <c r="H15" s="57">
        <f t="shared" si="4"/>
        <v>0</v>
      </c>
      <c r="I15" s="3">
        <f t="shared" si="5"/>
        <v>1</v>
      </c>
      <c r="J15" s="44">
        <v>0</v>
      </c>
      <c r="K15" s="46">
        <f t="shared" si="6"/>
        <v>1</v>
      </c>
      <c r="L15" s="11"/>
      <c r="M15" s="4">
        <v>2</v>
      </c>
      <c r="N15" s="5">
        <f t="shared" si="13"/>
        <v>2</v>
      </c>
      <c r="O15" s="11"/>
      <c r="P15" s="4">
        <f t="shared" si="14"/>
        <v>0.2</v>
      </c>
      <c r="Q15" s="37">
        <f t="shared" si="1"/>
        <v>0.4</v>
      </c>
      <c r="R15" s="11"/>
      <c r="S15" s="34">
        <f t="shared" si="15"/>
        <v>7</v>
      </c>
      <c r="T15" s="37">
        <f t="shared" si="16"/>
        <v>7</v>
      </c>
      <c r="U15" s="11"/>
      <c r="V15" s="28">
        <v>0</v>
      </c>
      <c r="W15" s="28">
        <f t="shared" si="17"/>
        <v>0</v>
      </c>
      <c r="X15" s="30"/>
      <c r="Y15" s="28">
        <v>0</v>
      </c>
      <c r="Z15" s="28">
        <f t="shared" si="7"/>
        <v>0</v>
      </c>
      <c r="AA15" s="30"/>
      <c r="AB15" s="28">
        <v>0</v>
      </c>
      <c r="AC15" s="28">
        <f t="shared" si="8"/>
        <v>0</v>
      </c>
      <c r="AD15" s="30"/>
      <c r="AE15" s="40">
        <f t="shared" si="9"/>
        <v>7.4</v>
      </c>
      <c r="AF15" s="30"/>
      <c r="AG15" s="43">
        <f t="shared" si="10"/>
        <v>6.6071428571428573E-2</v>
      </c>
      <c r="AH15" s="1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</row>
    <row r="16" spans="1:49" s="1" customFormat="1" ht="15.75" x14ac:dyDescent="0.25">
      <c r="A16" s="2">
        <v>12</v>
      </c>
      <c r="B16" s="2" t="s">
        <v>90</v>
      </c>
      <c r="C16" s="2">
        <f t="shared" si="11"/>
        <v>150</v>
      </c>
      <c r="D16" s="27">
        <f>15*5*2</f>
        <v>150</v>
      </c>
      <c r="E16" s="14">
        <f t="shared" si="2"/>
        <v>1</v>
      </c>
      <c r="F16" s="15">
        <f t="shared" si="3"/>
        <v>1</v>
      </c>
      <c r="G16" s="23">
        <f t="shared" si="12"/>
        <v>150</v>
      </c>
      <c r="H16" s="57">
        <f t="shared" si="4"/>
        <v>0</v>
      </c>
      <c r="I16" s="3">
        <f t="shared" si="5"/>
        <v>1</v>
      </c>
      <c r="J16" s="44">
        <v>0</v>
      </c>
      <c r="K16" s="46">
        <f t="shared" si="6"/>
        <v>1</v>
      </c>
      <c r="L16" s="11"/>
      <c r="M16" s="4">
        <v>2</v>
      </c>
      <c r="N16" s="5">
        <f t="shared" si="13"/>
        <v>2</v>
      </c>
      <c r="O16" s="11"/>
      <c r="P16" s="4">
        <f t="shared" si="14"/>
        <v>0.2</v>
      </c>
      <c r="Q16" s="37">
        <f t="shared" si="1"/>
        <v>0.4</v>
      </c>
      <c r="R16" s="11"/>
      <c r="S16" s="34">
        <f t="shared" si="15"/>
        <v>7</v>
      </c>
      <c r="T16" s="37">
        <f t="shared" si="16"/>
        <v>7</v>
      </c>
      <c r="U16" s="11"/>
      <c r="V16" s="28">
        <v>0</v>
      </c>
      <c r="W16" s="28">
        <f t="shared" si="17"/>
        <v>0</v>
      </c>
      <c r="X16" s="30"/>
      <c r="Y16" s="28">
        <v>0</v>
      </c>
      <c r="Z16" s="28">
        <f t="shared" si="7"/>
        <v>0</v>
      </c>
      <c r="AA16" s="30"/>
      <c r="AB16" s="28">
        <v>0</v>
      </c>
      <c r="AC16" s="28">
        <f t="shared" si="8"/>
        <v>0</v>
      </c>
      <c r="AD16" s="30"/>
      <c r="AE16" s="40">
        <f t="shared" si="9"/>
        <v>7.4</v>
      </c>
      <c r="AF16" s="30"/>
      <c r="AG16" s="43">
        <f t="shared" si="10"/>
        <v>4.9333333333333333E-2</v>
      </c>
      <c r="AH16" s="1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</row>
    <row r="17" spans="1:49" s="1" customFormat="1" ht="15.75" x14ac:dyDescent="0.25">
      <c r="A17" s="2">
        <v>13</v>
      </c>
      <c r="B17" s="2" t="s">
        <v>91</v>
      </c>
      <c r="C17" s="2">
        <f t="shared" si="11"/>
        <v>88</v>
      </c>
      <c r="D17" s="27">
        <f>11*8</f>
        <v>88</v>
      </c>
      <c r="E17" s="14">
        <f t="shared" si="2"/>
        <v>1</v>
      </c>
      <c r="F17" s="15">
        <f t="shared" si="3"/>
        <v>1</v>
      </c>
      <c r="G17" s="23">
        <f t="shared" si="12"/>
        <v>88</v>
      </c>
      <c r="H17" s="57">
        <f t="shared" si="4"/>
        <v>0</v>
      </c>
      <c r="I17" s="3">
        <f t="shared" si="5"/>
        <v>1</v>
      </c>
      <c r="J17" s="44">
        <v>0</v>
      </c>
      <c r="K17" s="46">
        <f t="shared" si="6"/>
        <v>1</v>
      </c>
      <c r="L17" s="11"/>
      <c r="M17" s="4">
        <v>2</v>
      </c>
      <c r="N17" s="5">
        <f t="shared" si="13"/>
        <v>2</v>
      </c>
      <c r="O17" s="11"/>
      <c r="P17" s="4">
        <f t="shared" si="14"/>
        <v>0.2</v>
      </c>
      <c r="Q17" s="37">
        <f t="shared" si="1"/>
        <v>0.4</v>
      </c>
      <c r="R17" s="11"/>
      <c r="S17" s="34">
        <f t="shared" si="15"/>
        <v>7</v>
      </c>
      <c r="T17" s="37">
        <f t="shared" si="16"/>
        <v>7</v>
      </c>
      <c r="U17" s="11"/>
      <c r="V17" s="28">
        <v>0</v>
      </c>
      <c r="W17" s="28">
        <f t="shared" si="17"/>
        <v>0</v>
      </c>
      <c r="X17" s="30"/>
      <c r="Y17" s="28">
        <v>0</v>
      </c>
      <c r="Z17" s="28">
        <f t="shared" si="7"/>
        <v>0</v>
      </c>
      <c r="AA17" s="30"/>
      <c r="AB17" s="28">
        <v>0</v>
      </c>
      <c r="AC17" s="28">
        <f t="shared" si="8"/>
        <v>0</v>
      </c>
      <c r="AD17" s="30"/>
      <c r="AE17" s="40">
        <f t="shared" si="9"/>
        <v>7.4</v>
      </c>
      <c r="AF17" s="30"/>
      <c r="AG17" s="43">
        <f t="shared" si="10"/>
        <v>8.4090909090909091E-2</v>
      </c>
      <c r="AH17" s="1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</row>
    <row r="18" spans="1:49" s="1" customFormat="1" ht="15.75" x14ac:dyDescent="0.25">
      <c r="A18" s="2">
        <v>14</v>
      </c>
      <c r="B18" s="2" t="s">
        <v>92</v>
      </c>
      <c r="C18" s="2">
        <f t="shared" si="11"/>
        <v>112</v>
      </c>
      <c r="D18" s="27">
        <f>14*8</f>
        <v>112</v>
      </c>
      <c r="E18" s="14">
        <f t="shared" si="2"/>
        <v>1</v>
      </c>
      <c r="F18" s="15">
        <f t="shared" si="3"/>
        <v>1</v>
      </c>
      <c r="G18" s="23">
        <f t="shared" si="12"/>
        <v>112</v>
      </c>
      <c r="H18" s="57">
        <f t="shared" si="4"/>
        <v>0</v>
      </c>
      <c r="I18" s="3">
        <f t="shared" si="5"/>
        <v>1</v>
      </c>
      <c r="J18" s="44">
        <v>0</v>
      </c>
      <c r="K18" s="46">
        <f t="shared" si="6"/>
        <v>1</v>
      </c>
      <c r="L18" s="11"/>
      <c r="M18" s="4">
        <v>2</v>
      </c>
      <c r="N18" s="5">
        <f t="shared" si="13"/>
        <v>2</v>
      </c>
      <c r="O18" s="11"/>
      <c r="P18" s="4">
        <f t="shared" si="14"/>
        <v>0.2</v>
      </c>
      <c r="Q18" s="37">
        <f t="shared" si="1"/>
        <v>0.4</v>
      </c>
      <c r="R18" s="11"/>
      <c r="S18" s="34">
        <f t="shared" si="15"/>
        <v>7</v>
      </c>
      <c r="T18" s="37">
        <f t="shared" si="16"/>
        <v>7</v>
      </c>
      <c r="U18" s="11"/>
      <c r="V18" s="28">
        <v>0</v>
      </c>
      <c r="W18" s="28">
        <f t="shared" si="17"/>
        <v>0</v>
      </c>
      <c r="X18" s="30"/>
      <c r="Y18" s="28">
        <v>0</v>
      </c>
      <c r="Z18" s="28">
        <f t="shared" si="7"/>
        <v>0</v>
      </c>
      <c r="AA18" s="30"/>
      <c r="AB18" s="28">
        <v>0</v>
      </c>
      <c r="AC18" s="28">
        <f t="shared" si="8"/>
        <v>0</v>
      </c>
      <c r="AD18" s="30"/>
      <c r="AE18" s="40">
        <f t="shared" si="9"/>
        <v>7.4</v>
      </c>
      <c r="AF18" s="30"/>
      <c r="AG18" s="43">
        <f t="shared" si="10"/>
        <v>6.6071428571428573E-2</v>
      </c>
      <c r="AH18" s="1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</row>
    <row r="19" spans="1:49" s="1" customFormat="1" ht="15.75" x14ac:dyDescent="0.25">
      <c r="A19" s="2">
        <v>15</v>
      </c>
      <c r="B19" s="2" t="s">
        <v>93</v>
      </c>
      <c r="C19" s="2">
        <f t="shared" si="11"/>
        <v>120</v>
      </c>
      <c r="D19" s="27">
        <f>15*8</f>
        <v>120</v>
      </c>
      <c r="E19" s="14">
        <f t="shared" si="2"/>
        <v>1</v>
      </c>
      <c r="F19" s="15">
        <f t="shared" si="3"/>
        <v>1</v>
      </c>
      <c r="G19" s="23">
        <f t="shared" si="12"/>
        <v>120</v>
      </c>
      <c r="H19" s="57">
        <f t="shared" si="4"/>
        <v>0</v>
      </c>
      <c r="I19" s="3">
        <f t="shared" si="5"/>
        <v>1</v>
      </c>
      <c r="J19" s="44">
        <v>0</v>
      </c>
      <c r="K19" s="46">
        <f t="shared" si="6"/>
        <v>1</v>
      </c>
      <c r="L19" s="11"/>
      <c r="M19" s="4">
        <v>2</v>
      </c>
      <c r="N19" s="5">
        <f t="shared" si="13"/>
        <v>2</v>
      </c>
      <c r="O19" s="11"/>
      <c r="P19" s="4">
        <f t="shared" si="14"/>
        <v>0.2</v>
      </c>
      <c r="Q19" s="37">
        <f t="shared" si="1"/>
        <v>0.4</v>
      </c>
      <c r="R19" s="11"/>
      <c r="S19" s="34">
        <f t="shared" si="15"/>
        <v>7</v>
      </c>
      <c r="T19" s="37">
        <f t="shared" si="16"/>
        <v>7</v>
      </c>
      <c r="U19" s="11"/>
      <c r="V19" s="28">
        <v>0</v>
      </c>
      <c r="W19" s="28">
        <f t="shared" si="17"/>
        <v>0</v>
      </c>
      <c r="X19" s="30"/>
      <c r="Y19" s="28">
        <v>0</v>
      </c>
      <c r="Z19" s="28">
        <f t="shared" si="7"/>
        <v>0</v>
      </c>
      <c r="AA19" s="30"/>
      <c r="AB19" s="28">
        <v>0</v>
      </c>
      <c r="AC19" s="28">
        <f t="shared" si="8"/>
        <v>0</v>
      </c>
      <c r="AD19" s="30"/>
      <c r="AE19" s="40">
        <f t="shared" si="9"/>
        <v>7.4</v>
      </c>
      <c r="AF19" s="30"/>
      <c r="AG19" s="43">
        <f t="shared" si="10"/>
        <v>6.1666666666666668E-2</v>
      </c>
      <c r="AH19" s="1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</row>
    <row r="20" spans="1:49" s="1" customFormat="1" ht="15.75" x14ac:dyDescent="0.25">
      <c r="A20" s="2">
        <v>16</v>
      </c>
      <c r="B20" s="2" t="s">
        <v>94</v>
      </c>
      <c r="C20" s="2">
        <f t="shared" si="11"/>
        <v>126</v>
      </c>
      <c r="D20" s="27">
        <f>14*9</f>
        <v>126</v>
      </c>
      <c r="E20" s="14">
        <f t="shared" si="2"/>
        <v>1</v>
      </c>
      <c r="F20" s="15">
        <f t="shared" si="3"/>
        <v>1</v>
      </c>
      <c r="G20" s="23">
        <f t="shared" si="12"/>
        <v>126</v>
      </c>
      <c r="H20" s="57">
        <f t="shared" si="4"/>
        <v>0</v>
      </c>
      <c r="I20" s="3">
        <f t="shared" si="5"/>
        <v>1</v>
      </c>
      <c r="J20" s="44">
        <v>0</v>
      </c>
      <c r="K20" s="46">
        <f t="shared" si="6"/>
        <v>1</v>
      </c>
      <c r="L20" s="11"/>
      <c r="M20" s="4">
        <v>2</v>
      </c>
      <c r="N20" s="5">
        <f t="shared" si="13"/>
        <v>2</v>
      </c>
      <c r="O20" s="11"/>
      <c r="P20" s="4">
        <f t="shared" si="14"/>
        <v>0.2</v>
      </c>
      <c r="Q20" s="37">
        <f t="shared" si="1"/>
        <v>0.4</v>
      </c>
      <c r="R20" s="11"/>
      <c r="S20" s="34">
        <f t="shared" si="15"/>
        <v>7</v>
      </c>
      <c r="T20" s="37">
        <f t="shared" si="16"/>
        <v>7</v>
      </c>
      <c r="U20" s="11"/>
      <c r="V20" s="28">
        <v>0</v>
      </c>
      <c r="W20" s="28">
        <f t="shared" si="17"/>
        <v>0</v>
      </c>
      <c r="X20" s="30"/>
      <c r="Y20" s="28">
        <v>0</v>
      </c>
      <c r="Z20" s="28">
        <f t="shared" si="7"/>
        <v>0</v>
      </c>
      <c r="AA20" s="30"/>
      <c r="AB20" s="28">
        <v>0</v>
      </c>
      <c r="AC20" s="28">
        <f t="shared" si="8"/>
        <v>0</v>
      </c>
      <c r="AD20" s="30"/>
      <c r="AE20" s="40">
        <f t="shared" si="9"/>
        <v>7.4</v>
      </c>
      <c r="AF20" s="30"/>
      <c r="AG20" s="43">
        <f t="shared" si="10"/>
        <v>5.873015873015873E-2</v>
      </c>
      <c r="AH20" s="1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</row>
    <row r="21" spans="1:49" s="1" customFormat="1" ht="15.75" x14ac:dyDescent="0.25">
      <c r="A21" s="2">
        <v>17</v>
      </c>
      <c r="B21" s="2" t="s">
        <v>95</v>
      </c>
      <c r="C21" s="2">
        <f t="shared" si="11"/>
        <v>136</v>
      </c>
      <c r="D21" s="27">
        <f>17*8</f>
        <v>136</v>
      </c>
      <c r="E21" s="14">
        <f t="shared" si="2"/>
        <v>1</v>
      </c>
      <c r="F21" s="15">
        <f t="shared" si="3"/>
        <v>1</v>
      </c>
      <c r="G21" s="23">
        <f t="shared" si="12"/>
        <v>136</v>
      </c>
      <c r="H21" s="57">
        <f t="shared" si="4"/>
        <v>0</v>
      </c>
      <c r="I21" s="3">
        <f t="shared" si="5"/>
        <v>1</v>
      </c>
      <c r="J21" s="44">
        <v>0</v>
      </c>
      <c r="K21" s="46">
        <f t="shared" si="6"/>
        <v>1</v>
      </c>
      <c r="L21" s="11"/>
      <c r="M21" s="4">
        <v>2</v>
      </c>
      <c r="N21" s="5">
        <f t="shared" si="13"/>
        <v>2</v>
      </c>
      <c r="O21" s="11"/>
      <c r="P21" s="4">
        <f t="shared" si="14"/>
        <v>0.2</v>
      </c>
      <c r="Q21" s="37">
        <f t="shared" si="1"/>
        <v>0.4</v>
      </c>
      <c r="R21" s="11"/>
      <c r="S21" s="34">
        <f t="shared" si="15"/>
        <v>7</v>
      </c>
      <c r="T21" s="37">
        <f t="shared" si="16"/>
        <v>7</v>
      </c>
      <c r="U21" s="11"/>
      <c r="V21" s="28">
        <v>0</v>
      </c>
      <c r="W21" s="28">
        <f t="shared" si="17"/>
        <v>0</v>
      </c>
      <c r="X21" s="30"/>
      <c r="Y21" s="28">
        <v>0</v>
      </c>
      <c r="Z21" s="28">
        <f t="shared" si="7"/>
        <v>0</v>
      </c>
      <c r="AA21" s="30"/>
      <c r="AB21" s="28">
        <v>0</v>
      </c>
      <c r="AC21" s="28">
        <f t="shared" si="8"/>
        <v>0</v>
      </c>
      <c r="AD21" s="30"/>
      <c r="AE21" s="40">
        <f t="shared" si="9"/>
        <v>7.4</v>
      </c>
      <c r="AF21" s="30"/>
      <c r="AG21" s="43">
        <f t="shared" si="10"/>
        <v>5.4411764705882354E-2</v>
      </c>
      <c r="AH21" s="1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</row>
    <row r="22" spans="1:49" s="1" customFormat="1" ht="15.75" x14ac:dyDescent="0.25">
      <c r="A22" s="2">
        <v>18</v>
      </c>
      <c r="B22" s="2" t="s">
        <v>96</v>
      </c>
      <c r="C22" s="2">
        <f t="shared" si="11"/>
        <v>112</v>
      </c>
      <c r="D22" s="27">
        <f>14*8</f>
        <v>112</v>
      </c>
      <c r="E22" s="14">
        <f t="shared" si="2"/>
        <v>1</v>
      </c>
      <c r="F22" s="15">
        <f t="shared" si="3"/>
        <v>1</v>
      </c>
      <c r="G22" s="23">
        <f t="shared" si="12"/>
        <v>112</v>
      </c>
      <c r="H22" s="57">
        <f t="shared" si="4"/>
        <v>0</v>
      </c>
      <c r="I22" s="3">
        <f t="shared" si="5"/>
        <v>1</v>
      </c>
      <c r="J22" s="44">
        <v>0</v>
      </c>
      <c r="K22" s="46">
        <f t="shared" si="6"/>
        <v>1</v>
      </c>
      <c r="L22" s="11"/>
      <c r="M22" s="4">
        <v>2</v>
      </c>
      <c r="N22" s="5">
        <f t="shared" si="13"/>
        <v>2</v>
      </c>
      <c r="O22" s="11"/>
      <c r="P22" s="4">
        <f t="shared" si="14"/>
        <v>0.2</v>
      </c>
      <c r="Q22" s="37">
        <f t="shared" si="1"/>
        <v>0.4</v>
      </c>
      <c r="R22" s="11"/>
      <c r="S22" s="34">
        <f t="shared" si="15"/>
        <v>7</v>
      </c>
      <c r="T22" s="37">
        <f t="shared" si="16"/>
        <v>7</v>
      </c>
      <c r="U22" s="11"/>
      <c r="V22" s="28">
        <v>0</v>
      </c>
      <c r="W22" s="28">
        <f t="shared" si="17"/>
        <v>0</v>
      </c>
      <c r="X22" s="30"/>
      <c r="Y22" s="28">
        <v>0</v>
      </c>
      <c r="Z22" s="28">
        <f t="shared" si="7"/>
        <v>0</v>
      </c>
      <c r="AA22" s="30"/>
      <c r="AB22" s="28">
        <v>0</v>
      </c>
      <c r="AC22" s="28">
        <f t="shared" si="8"/>
        <v>0</v>
      </c>
      <c r="AD22" s="30"/>
      <c r="AE22" s="40">
        <f t="shared" si="9"/>
        <v>7.4</v>
      </c>
      <c r="AF22" s="30"/>
      <c r="AG22" s="43">
        <f t="shared" si="10"/>
        <v>6.6071428571428573E-2</v>
      </c>
      <c r="AH22" s="1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</row>
    <row r="23" spans="1:49" s="1" customFormat="1" ht="15.75" x14ac:dyDescent="0.25">
      <c r="A23" s="2">
        <v>19</v>
      </c>
      <c r="B23" s="2" t="s">
        <v>97</v>
      </c>
      <c r="C23" s="2">
        <f t="shared" si="11"/>
        <v>120</v>
      </c>
      <c r="D23" s="27">
        <f>15*8</f>
        <v>120</v>
      </c>
      <c r="E23" s="14">
        <f t="shared" si="2"/>
        <v>1</v>
      </c>
      <c r="F23" s="15">
        <f t="shared" si="3"/>
        <v>1</v>
      </c>
      <c r="G23" s="23">
        <f t="shared" si="12"/>
        <v>120</v>
      </c>
      <c r="H23" s="57">
        <f t="shared" si="4"/>
        <v>0</v>
      </c>
      <c r="I23" s="3">
        <f t="shared" si="5"/>
        <v>1</v>
      </c>
      <c r="J23" s="44">
        <v>0</v>
      </c>
      <c r="K23" s="46">
        <f t="shared" si="6"/>
        <v>1</v>
      </c>
      <c r="L23" s="11"/>
      <c r="M23" s="4">
        <v>2</v>
      </c>
      <c r="N23" s="5">
        <f t="shared" si="13"/>
        <v>2</v>
      </c>
      <c r="O23" s="11"/>
      <c r="P23" s="4">
        <f t="shared" si="14"/>
        <v>0.2</v>
      </c>
      <c r="Q23" s="37">
        <f t="shared" si="1"/>
        <v>0.4</v>
      </c>
      <c r="R23" s="11"/>
      <c r="S23" s="34">
        <f t="shared" si="15"/>
        <v>7</v>
      </c>
      <c r="T23" s="37">
        <f t="shared" si="16"/>
        <v>7</v>
      </c>
      <c r="U23" s="11"/>
      <c r="V23" s="28">
        <v>0</v>
      </c>
      <c r="W23" s="28">
        <f t="shared" si="17"/>
        <v>0</v>
      </c>
      <c r="X23" s="30"/>
      <c r="Y23" s="28">
        <v>0</v>
      </c>
      <c r="Z23" s="28">
        <f t="shared" si="7"/>
        <v>0</v>
      </c>
      <c r="AA23" s="30"/>
      <c r="AB23" s="28">
        <v>0</v>
      </c>
      <c r="AC23" s="28">
        <f t="shared" si="8"/>
        <v>0</v>
      </c>
      <c r="AD23" s="30"/>
      <c r="AE23" s="40">
        <f t="shared" si="9"/>
        <v>7.4</v>
      </c>
      <c r="AF23" s="30"/>
      <c r="AG23" s="43">
        <f t="shared" si="10"/>
        <v>6.1666666666666668E-2</v>
      </c>
      <c r="AH23" s="1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</row>
    <row r="24" spans="1:49" s="1" customFormat="1" ht="15.75" x14ac:dyDescent="0.25">
      <c r="A24" s="2">
        <v>20</v>
      </c>
      <c r="B24" s="2" t="s">
        <v>98</v>
      </c>
      <c r="C24" s="2">
        <f t="shared" si="11"/>
        <v>144</v>
      </c>
      <c r="D24" s="27">
        <f>18*8</f>
        <v>144</v>
      </c>
      <c r="E24" s="14">
        <f t="shared" si="2"/>
        <v>1</v>
      </c>
      <c r="F24" s="15">
        <f t="shared" si="3"/>
        <v>1</v>
      </c>
      <c r="G24" s="23">
        <f t="shared" si="12"/>
        <v>144</v>
      </c>
      <c r="H24" s="57">
        <f t="shared" si="4"/>
        <v>0</v>
      </c>
      <c r="I24" s="3">
        <f t="shared" si="5"/>
        <v>1</v>
      </c>
      <c r="J24" s="44">
        <v>0</v>
      </c>
      <c r="K24" s="46">
        <f t="shared" si="6"/>
        <v>1</v>
      </c>
      <c r="L24" s="11"/>
      <c r="M24" s="4">
        <v>2</v>
      </c>
      <c r="N24" s="5">
        <f t="shared" si="13"/>
        <v>2</v>
      </c>
      <c r="O24" s="11"/>
      <c r="P24" s="4">
        <f t="shared" si="14"/>
        <v>0.2</v>
      </c>
      <c r="Q24" s="37">
        <f t="shared" si="1"/>
        <v>0.4</v>
      </c>
      <c r="R24" s="11"/>
      <c r="S24" s="34">
        <f t="shared" si="15"/>
        <v>7</v>
      </c>
      <c r="T24" s="37">
        <f t="shared" si="16"/>
        <v>7</v>
      </c>
      <c r="U24" s="11"/>
      <c r="V24" s="28">
        <v>0</v>
      </c>
      <c r="W24" s="28">
        <f t="shared" si="17"/>
        <v>0</v>
      </c>
      <c r="X24" s="30"/>
      <c r="Y24" s="28">
        <v>0</v>
      </c>
      <c r="Z24" s="28">
        <f t="shared" si="7"/>
        <v>0</v>
      </c>
      <c r="AA24" s="30"/>
      <c r="AB24" s="28">
        <v>0</v>
      </c>
      <c r="AC24" s="28">
        <f t="shared" si="8"/>
        <v>0</v>
      </c>
      <c r="AD24" s="30"/>
      <c r="AE24" s="40">
        <f t="shared" si="9"/>
        <v>7.4</v>
      </c>
      <c r="AF24" s="30"/>
      <c r="AG24" s="43">
        <f t="shared" si="10"/>
        <v>5.1388888888888894E-2</v>
      </c>
      <c r="AH24" s="1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</row>
    <row r="25" spans="1:49" s="1" customFormat="1" ht="15.75" x14ac:dyDescent="0.25">
      <c r="A25" s="2">
        <v>21</v>
      </c>
      <c r="B25" s="2" t="s">
        <v>99</v>
      </c>
      <c r="C25" s="2">
        <f t="shared" si="11"/>
        <v>120</v>
      </c>
      <c r="D25" s="27">
        <f>15*8</f>
        <v>120</v>
      </c>
      <c r="E25" s="14">
        <f t="shared" si="2"/>
        <v>1</v>
      </c>
      <c r="F25" s="15">
        <f t="shared" si="3"/>
        <v>1</v>
      </c>
      <c r="G25" s="23">
        <f t="shared" si="12"/>
        <v>120</v>
      </c>
      <c r="H25" s="57">
        <f t="shared" si="4"/>
        <v>0</v>
      </c>
      <c r="I25" s="3">
        <f t="shared" si="5"/>
        <v>1</v>
      </c>
      <c r="J25" s="44">
        <v>0</v>
      </c>
      <c r="K25" s="46">
        <f t="shared" si="6"/>
        <v>1</v>
      </c>
      <c r="L25" s="11"/>
      <c r="M25" s="4">
        <v>2</v>
      </c>
      <c r="N25" s="5">
        <f t="shared" si="13"/>
        <v>2</v>
      </c>
      <c r="O25" s="11"/>
      <c r="P25" s="4">
        <f t="shared" si="14"/>
        <v>0.2</v>
      </c>
      <c r="Q25" s="37">
        <f t="shared" si="1"/>
        <v>0.4</v>
      </c>
      <c r="R25" s="11"/>
      <c r="S25" s="34">
        <f t="shared" si="15"/>
        <v>7</v>
      </c>
      <c r="T25" s="37">
        <f t="shared" si="16"/>
        <v>7</v>
      </c>
      <c r="U25" s="11"/>
      <c r="V25" s="28">
        <v>0</v>
      </c>
      <c r="W25" s="28">
        <f t="shared" si="17"/>
        <v>0</v>
      </c>
      <c r="X25" s="30"/>
      <c r="Y25" s="28">
        <v>0</v>
      </c>
      <c r="Z25" s="28">
        <f t="shared" si="7"/>
        <v>0</v>
      </c>
      <c r="AA25" s="30"/>
      <c r="AB25" s="28">
        <v>0</v>
      </c>
      <c r="AC25" s="28">
        <f t="shared" si="8"/>
        <v>0</v>
      </c>
      <c r="AD25" s="30"/>
      <c r="AE25" s="40">
        <f t="shared" si="9"/>
        <v>7.4</v>
      </c>
      <c r="AF25" s="30"/>
      <c r="AG25" s="43">
        <f t="shared" si="10"/>
        <v>6.1666666666666668E-2</v>
      </c>
      <c r="AH25" s="1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</row>
    <row r="26" spans="1:49" s="1" customFormat="1" ht="15.75" x14ac:dyDescent="0.25">
      <c r="A26" s="2">
        <v>22</v>
      </c>
      <c r="B26" s="2" t="s">
        <v>100</v>
      </c>
      <c r="C26" s="2">
        <f t="shared" si="11"/>
        <v>136</v>
      </c>
      <c r="D26" s="27">
        <f>17*8</f>
        <v>136</v>
      </c>
      <c r="E26" s="14">
        <f t="shared" si="2"/>
        <v>1</v>
      </c>
      <c r="F26" s="15">
        <f t="shared" si="3"/>
        <v>1</v>
      </c>
      <c r="G26" s="23">
        <f t="shared" si="12"/>
        <v>136</v>
      </c>
      <c r="H26" s="57">
        <f t="shared" si="4"/>
        <v>0</v>
      </c>
      <c r="I26" s="3">
        <f t="shared" si="5"/>
        <v>1</v>
      </c>
      <c r="J26" s="44">
        <v>0</v>
      </c>
      <c r="K26" s="46">
        <f t="shared" si="6"/>
        <v>1</v>
      </c>
      <c r="L26" s="11"/>
      <c r="M26" s="4">
        <v>2</v>
      </c>
      <c r="N26" s="5">
        <f t="shared" si="13"/>
        <v>2</v>
      </c>
      <c r="O26" s="11"/>
      <c r="P26" s="4">
        <f t="shared" si="14"/>
        <v>0.2</v>
      </c>
      <c r="Q26" s="37">
        <f t="shared" si="1"/>
        <v>0.4</v>
      </c>
      <c r="R26" s="11"/>
      <c r="S26" s="34">
        <f t="shared" si="15"/>
        <v>7</v>
      </c>
      <c r="T26" s="37">
        <f t="shared" si="16"/>
        <v>7</v>
      </c>
      <c r="U26" s="11"/>
      <c r="V26" s="28">
        <v>0</v>
      </c>
      <c r="W26" s="28">
        <f t="shared" si="17"/>
        <v>0</v>
      </c>
      <c r="X26" s="30"/>
      <c r="Y26" s="28">
        <v>0</v>
      </c>
      <c r="Z26" s="28">
        <f t="shared" si="7"/>
        <v>0</v>
      </c>
      <c r="AA26" s="30"/>
      <c r="AB26" s="28">
        <v>0</v>
      </c>
      <c r="AC26" s="28">
        <f t="shared" si="8"/>
        <v>0</v>
      </c>
      <c r="AD26" s="30"/>
      <c r="AE26" s="40">
        <f t="shared" si="9"/>
        <v>7.4</v>
      </c>
      <c r="AF26" s="30"/>
      <c r="AG26" s="43">
        <f t="shared" si="10"/>
        <v>5.4411764705882354E-2</v>
      </c>
      <c r="AH26" s="1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</row>
    <row r="27" spans="1:49" s="1" customFormat="1" ht="15.75" x14ac:dyDescent="0.25">
      <c r="A27" s="2">
        <v>23</v>
      </c>
      <c r="B27" s="2" t="s">
        <v>101</v>
      </c>
      <c r="C27" s="2">
        <f t="shared" si="11"/>
        <v>88</v>
      </c>
      <c r="D27" s="27">
        <f>11*8</f>
        <v>88</v>
      </c>
      <c r="E27" s="14">
        <f t="shared" si="2"/>
        <v>1</v>
      </c>
      <c r="F27" s="15">
        <f t="shared" si="3"/>
        <v>1</v>
      </c>
      <c r="G27" s="23">
        <f t="shared" si="12"/>
        <v>88</v>
      </c>
      <c r="H27" s="57">
        <f t="shared" si="4"/>
        <v>0</v>
      </c>
      <c r="I27" s="3">
        <f t="shared" si="5"/>
        <v>1</v>
      </c>
      <c r="J27" s="44">
        <v>0</v>
      </c>
      <c r="K27" s="46">
        <f t="shared" si="6"/>
        <v>1</v>
      </c>
      <c r="L27" s="11"/>
      <c r="M27" s="4">
        <v>2</v>
      </c>
      <c r="N27" s="5">
        <f t="shared" si="13"/>
        <v>2</v>
      </c>
      <c r="O27" s="11"/>
      <c r="P27" s="4">
        <f t="shared" si="14"/>
        <v>0.2</v>
      </c>
      <c r="Q27" s="37">
        <f t="shared" si="1"/>
        <v>0.4</v>
      </c>
      <c r="R27" s="11"/>
      <c r="S27" s="34">
        <f t="shared" si="15"/>
        <v>7</v>
      </c>
      <c r="T27" s="37">
        <f t="shared" si="16"/>
        <v>7</v>
      </c>
      <c r="U27" s="11"/>
      <c r="V27" s="28">
        <v>0</v>
      </c>
      <c r="W27" s="28">
        <f t="shared" si="17"/>
        <v>0</v>
      </c>
      <c r="X27" s="30"/>
      <c r="Y27" s="28">
        <v>0</v>
      </c>
      <c r="Z27" s="28">
        <f t="shared" si="7"/>
        <v>0</v>
      </c>
      <c r="AA27" s="30"/>
      <c r="AB27" s="28">
        <v>0</v>
      </c>
      <c r="AC27" s="28">
        <f t="shared" si="8"/>
        <v>0</v>
      </c>
      <c r="AD27" s="30"/>
      <c r="AE27" s="40">
        <f t="shared" si="9"/>
        <v>7.4</v>
      </c>
      <c r="AF27" s="30"/>
      <c r="AG27" s="43">
        <f t="shared" si="10"/>
        <v>8.4090909090909091E-2</v>
      </c>
      <c r="AH27" s="1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</row>
    <row r="28" spans="1:49" s="1" customFormat="1" ht="15.75" x14ac:dyDescent="0.25">
      <c r="A28" s="2">
        <v>24</v>
      </c>
      <c r="B28" s="2" t="s">
        <v>102</v>
      </c>
      <c r="C28" s="2">
        <f t="shared" si="11"/>
        <v>112</v>
      </c>
      <c r="D28" s="27">
        <f>14*8</f>
        <v>112</v>
      </c>
      <c r="E28" s="14">
        <f t="shared" si="2"/>
        <v>1</v>
      </c>
      <c r="F28" s="15">
        <f t="shared" si="3"/>
        <v>1</v>
      </c>
      <c r="G28" s="23">
        <f t="shared" si="12"/>
        <v>112</v>
      </c>
      <c r="H28" s="57">
        <f t="shared" si="4"/>
        <v>0</v>
      </c>
      <c r="I28" s="3">
        <f t="shared" si="5"/>
        <v>1</v>
      </c>
      <c r="J28" s="44">
        <v>0</v>
      </c>
      <c r="K28" s="46">
        <f t="shared" si="6"/>
        <v>1</v>
      </c>
      <c r="L28" s="11"/>
      <c r="M28" s="4">
        <v>2</v>
      </c>
      <c r="N28" s="5">
        <f t="shared" si="13"/>
        <v>2</v>
      </c>
      <c r="O28" s="11"/>
      <c r="P28" s="4">
        <f t="shared" si="14"/>
        <v>0.2</v>
      </c>
      <c r="Q28" s="37">
        <f t="shared" si="1"/>
        <v>0.4</v>
      </c>
      <c r="R28" s="11"/>
      <c r="S28" s="34">
        <f t="shared" si="15"/>
        <v>7</v>
      </c>
      <c r="T28" s="37">
        <f t="shared" si="16"/>
        <v>7</v>
      </c>
      <c r="U28" s="11"/>
      <c r="V28" s="28">
        <v>0</v>
      </c>
      <c r="W28" s="28">
        <f t="shared" si="17"/>
        <v>0</v>
      </c>
      <c r="X28" s="30"/>
      <c r="Y28" s="28">
        <v>0</v>
      </c>
      <c r="Z28" s="28">
        <f t="shared" si="7"/>
        <v>0</v>
      </c>
      <c r="AA28" s="30"/>
      <c r="AB28" s="28">
        <v>0</v>
      </c>
      <c r="AC28" s="28">
        <f t="shared" si="8"/>
        <v>0</v>
      </c>
      <c r="AD28" s="30"/>
      <c r="AE28" s="40">
        <f t="shared" si="9"/>
        <v>7.4</v>
      </c>
      <c r="AF28" s="30"/>
      <c r="AG28" s="43">
        <f t="shared" si="10"/>
        <v>6.6071428571428573E-2</v>
      </c>
      <c r="AH28" s="1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</row>
    <row r="29" spans="1:49" s="1" customFormat="1" ht="15.75" x14ac:dyDescent="0.25">
      <c r="A29" s="2">
        <v>25</v>
      </c>
      <c r="B29" s="2" t="s">
        <v>103</v>
      </c>
      <c r="C29" s="2">
        <f t="shared" si="11"/>
        <v>152</v>
      </c>
      <c r="D29" s="27">
        <f>19*8</f>
        <v>152</v>
      </c>
      <c r="E29" s="14">
        <f t="shared" si="2"/>
        <v>1</v>
      </c>
      <c r="F29" s="15">
        <f t="shared" si="3"/>
        <v>1</v>
      </c>
      <c r="G29" s="23">
        <f t="shared" si="12"/>
        <v>152</v>
      </c>
      <c r="H29" s="57">
        <f t="shared" si="4"/>
        <v>0</v>
      </c>
      <c r="I29" s="3">
        <f t="shared" si="5"/>
        <v>1</v>
      </c>
      <c r="J29" s="44">
        <v>0</v>
      </c>
      <c r="K29" s="46">
        <f t="shared" si="6"/>
        <v>1</v>
      </c>
      <c r="L29" s="11"/>
      <c r="M29" s="4">
        <v>2</v>
      </c>
      <c r="N29" s="5">
        <f t="shared" si="13"/>
        <v>2</v>
      </c>
      <c r="O29" s="11"/>
      <c r="P29" s="4">
        <f t="shared" si="14"/>
        <v>0.2</v>
      </c>
      <c r="Q29" s="37">
        <f t="shared" si="1"/>
        <v>0.4</v>
      </c>
      <c r="R29" s="11"/>
      <c r="S29" s="34">
        <f t="shared" si="15"/>
        <v>7</v>
      </c>
      <c r="T29" s="37">
        <f t="shared" si="16"/>
        <v>7</v>
      </c>
      <c r="U29" s="11"/>
      <c r="V29" s="28">
        <v>0</v>
      </c>
      <c r="W29" s="28">
        <f t="shared" si="17"/>
        <v>0</v>
      </c>
      <c r="X29" s="30"/>
      <c r="Y29" s="28">
        <v>0</v>
      </c>
      <c r="Z29" s="28">
        <f t="shared" si="7"/>
        <v>0</v>
      </c>
      <c r="AA29" s="30"/>
      <c r="AB29" s="28">
        <v>0</v>
      </c>
      <c r="AC29" s="28">
        <f t="shared" si="8"/>
        <v>0</v>
      </c>
      <c r="AD29" s="30"/>
      <c r="AE29" s="40">
        <f t="shared" si="9"/>
        <v>7.4</v>
      </c>
      <c r="AF29" s="30"/>
      <c r="AG29" s="43">
        <f t="shared" si="10"/>
        <v>4.8684210526315795E-2</v>
      </c>
      <c r="AH29" s="1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</row>
    <row r="30" spans="1:49" s="1" customFormat="1" ht="16.5" thickBot="1" x14ac:dyDescent="0.3">
      <c r="A30" s="2">
        <v>26</v>
      </c>
      <c r="B30" s="2" t="s">
        <v>104</v>
      </c>
      <c r="C30" s="2">
        <f t="shared" si="11"/>
        <v>112</v>
      </c>
      <c r="D30" s="27">
        <f>14*8</f>
        <v>112</v>
      </c>
      <c r="E30" s="14">
        <f t="shared" si="2"/>
        <v>1</v>
      </c>
      <c r="F30" s="15">
        <f t="shared" si="3"/>
        <v>1</v>
      </c>
      <c r="G30" s="23">
        <f t="shared" si="12"/>
        <v>112</v>
      </c>
      <c r="H30" s="57">
        <f t="shared" si="4"/>
        <v>0</v>
      </c>
      <c r="I30" s="3">
        <f t="shared" si="5"/>
        <v>1</v>
      </c>
      <c r="J30" s="44">
        <v>0</v>
      </c>
      <c r="K30" s="46">
        <f t="shared" si="6"/>
        <v>1</v>
      </c>
      <c r="L30" s="11"/>
      <c r="M30" s="4">
        <v>2</v>
      </c>
      <c r="N30" s="5">
        <f t="shared" si="13"/>
        <v>2</v>
      </c>
      <c r="O30" s="11"/>
      <c r="P30" s="4">
        <f t="shared" si="14"/>
        <v>0.2</v>
      </c>
      <c r="Q30" s="37">
        <f t="shared" si="1"/>
        <v>0.4</v>
      </c>
      <c r="R30" s="11"/>
      <c r="S30" s="34">
        <f t="shared" si="15"/>
        <v>7</v>
      </c>
      <c r="T30" s="37">
        <f t="shared" si="16"/>
        <v>7</v>
      </c>
      <c r="U30" s="11"/>
      <c r="V30" s="28">
        <v>0</v>
      </c>
      <c r="W30" s="28">
        <f t="shared" si="17"/>
        <v>0</v>
      </c>
      <c r="X30" s="30"/>
      <c r="Y30" s="28">
        <v>0</v>
      </c>
      <c r="Z30" s="28">
        <f t="shared" si="7"/>
        <v>0</v>
      </c>
      <c r="AA30" s="30"/>
      <c r="AB30" s="28">
        <v>0</v>
      </c>
      <c r="AC30" s="28">
        <f t="shared" si="8"/>
        <v>0</v>
      </c>
      <c r="AD30" s="30"/>
      <c r="AE30" s="40">
        <f t="shared" si="9"/>
        <v>7.4</v>
      </c>
      <c r="AF30" s="30"/>
      <c r="AG30" s="43">
        <f t="shared" si="10"/>
        <v>6.6071428571428573E-2</v>
      </c>
      <c r="AH30" s="1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</row>
    <row r="31" spans="1:49" s="1" customFormat="1" ht="18" customHeight="1" x14ac:dyDescent="0.25">
      <c r="A31" s="234" t="s">
        <v>105</v>
      </c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32"/>
      <c r="M31" s="32"/>
      <c r="N31" s="32"/>
      <c r="O31" s="32"/>
      <c r="P31" s="11"/>
      <c r="Q31" s="35"/>
      <c r="R31" s="32"/>
      <c r="S31" s="12"/>
      <c r="T31" s="35"/>
      <c r="U31" s="32"/>
      <c r="V31" s="12"/>
      <c r="W31" s="35"/>
      <c r="X31" s="32"/>
      <c r="Y31" s="12"/>
      <c r="Z31" s="35"/>
      <c r="AA31" s="32"/>
      <c r="AB31" s="12"/>
      <c r="AC31" s="35"/>
      <c r="AD31" s="32"/>
      <c r="AE31" s="35"/>
      <c r="AF31" s="32"/>
      <c r="AG31" s="35"/>
      <c r="AH31" s="32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</row>
    <row r="32" spans="1:49" ht="15.75" x14ac:dyDescent="0.25">
      <c r="A32" s="235" t="s">
        <v>11</v>
      </c>
      <c r="B32" s="235"/>
      <c r="C32" s="98">
        <v>1</v>
      </c>
      <c r="D32" s="98">
        <f t="shared" ref="D32:K32" si="18">SUM(D33:D58)</f>
        <v>1133</v>
      </c>
      <c r="E32" s="98">
        <f t="shared" si="18"/>
        <v>26</v>
      </c>
      <c r="F32" s="98">
        <f t="shared" si="18"/>
        <v>26</v>
      </c>
      <c r="G32" s="98">
        <f t="shared" si="18"/>
        <v>1133</v>
      </c>
      <c r="H32" s="98">
        <f t="shared" si="18"/>
        <v>0</v>
      </c>
      <c r="I32" s="98">
        <f t="shared" si="18"/>
        <v>26</v>
      </c>
      <c r="J32" s="98">
        <f t="shared" si="18"/>
        <v>0</v>
      </c>
      <c r="K32" s="98">
        <f t="shared" si="18"/>
        <v>26</v>
      </c>
      <c r="L32" s="30"/>
      <c r="M32" s="98"/>
      <c r="N32" s="98">
        <f>SUM(N33:N58)</f>
        <v>52</v>
      </c>
      <c r="O32" s="30"/>
      <c r="P32" s="28">
        <v>0.2</v>
      </c>
      <c r="Q32" s="28">
        <f t="shared" ref="Q32:Q58" si="19">P32*N32</f>
        <v>10.4</v>
      </c>
      <c r="R32" s="30"/>
      <c r="S32" s="28">
        <v>7</v>
      </c>
      <c r="T32" s="28">
        <f>S32*Q32</f>
        <v>72.8</v>
      </c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106"/>
      <c r="AF32" s="30"/>
      <c r="AG32" s="30">
        <f>MAX(AG33:AG58)</f>
        <v>0.30833333333333335</v>
      </c>
      <c r="AH32" s="30"/>
    </row>
    <row r="33" spans="1:49" s="1" customFormat="1" ht="15.75" x14ac:dyDescent="0.25">
      <c r="A33" s="2">
        <v>1</v>
      </c>
      <c r="B33" s="2" t="s">
        <v>78</v>
      </c>
      <c r="C33" s="2">
        <f>D33*$C$32</f>
        <v>41</v>
      </c>
      <c r="D33" s="27">
        <v>41</v>
      </c>
      <c r="E33" s="14">
        <f t="shared" ref="E33:E58" si="20">C33/D33</f>
        <v>1</v>
      </c>
      <c r="F33" s="15">
        <f t="shared" ref="F33:F58" si="21">IF(INT(E33)&gt;=1, INT(E33), 1)</f>
        <v>1</v>
      </c>
      <c r="G33" s="23">
        <f>F33*D33</f>
        <v>41</v>
      </c>
      <c r="H33" s="57">
        <f t="shared" ref="H33:H58" si="22">IF(C33&gt;G33, C33-G33, IF(G33-C33=0, 0, CONCATENATE("(",G33-C33,")")))</f>
        <v>0</v>
      </c>
      <c r="I33" s="3">
        <f t="shared" ref="I33:I58" si="23">IF(INT(E33)=E33,E33,IF(AND(E33&lt;1, E33&gt;0), 1,IF(((F33*D33)+H33)-C33=0,F33,F33+1)+1))</f>
        <v>1</v>
      </c>
      <c r="J33" s="44">
        <v>0</v>
      </c>
      <c r="K33" s="46">
        <f t="shared" ref="K33:K58" si="24">IF(E33-J33&lt;0, 0, E33-J33)</f>
        <v>1</v>
      </c>
      <c r="L33" s="11"/>
      <c r="M33" s="4">
        <v>2</v>
      </c>
      <c r="N33" s="5">
        <f>M33*I33</f>
        <v>2</v>
      </c>
      <c r="O33" s="11"/>
      <c r="P33" s="4">
        <f>$P$32</f>
        <v>0.2</v>
      </c>
      <c r="Q33" s="37">
        <f t="shared" si="19"/>
        <v>0.4</v>
      </c>
      <c r="R33" s="11"/>
      <c r="S33" s="34">
        <f>$S$32</f>
        <v>7</v>
      </c>
      <c r="T33" s="37">
        <f>S33*I33</f>
        <v>7</v>
      </c>
      <c r="U33" s="11"/>
      <c r="V33" s="28">
        <v>0</v>
      </c>
      <c r="W33" s="28">
        <f>V33*C33</f>
        <v>0</v>
      </c>
      <c r="X33" s="30"/>
      <c r="Y33" s="28">
        <v>0</v>
      </c>
      <c r="Z33" s="28">
        <f t="shared" ref="Z33:Z58" si="25">Y33*C33</f>
        <v>0</v>
      </c>
      <c r="AA33" s="30"/>
      <c r="AB33" s="28">
        <v>0</v>
      </c>
      <c r="AC33" s="28">
        <f t="shared" ref="AC33:AC58" si="26">AB33*C33</f>
        <v>0</v>
      </c>
      <c r="AD33" s="30"/>
      <c r="AE33" s="40">
        <f t="shared" ref="AE33:AE58" si="27">AC33+Z33+W33+T33+Q33</f>
        <v>7.4</v>
      </c>
      <c r="AF33" s="30"/>
      <c r="AG33" s="43">
        <f t="shared" ref="AG33:AG58" si="28">AE33/C33</f>
        <v>0.1804878048780488</v>
      </c>
      <c r="AH33" s="1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</row>
    <row r="34" spans="1:49" s="1" customFormat="1" ht="15.75" x14ac:dyDescent="0.25">
      <c r="A34" s="2">
        <v>2</v>
      </c>
      <c r="B34" s="2" t="s">
        <v>80</v>
      </c>
      <c r="C34" s="2">
        <f t="shared" ref="C34:C58" si="29">D34*$C$32</f>
        <v>38</v>
      </c>
      <c r="D34" s="27">
        <f>8*4+6</f>
        <v>38</v>
      </c>
      <c r="E34" s="14">
        <f t="shared" si="20"/>
        <v>1</v>
      </c>
      <c r="F34" s="15">
        <f t="shared" si="21"/>
        <v>1</v>
      </c>
      <c r="G34" s="23">
        <f t="shared" ref="G34:G58" si="30">F34*D34</f>
        <v>38</v>
      </c>
      <c r="H34" s="57">
        <f t="shared" si="22"/>
        <v>0</v>
      </c>
      <c r="I34" s="3">
        <f t="shared" si="23"/>
        <v>1</v>
      </c>
      <c r="J34" s="44">
        <v>0</v>
      </c>
      <c r="K34" s="46">
        <f t="shared" si="24"/>
        <v>1</v>
      </c>
      <c r="L34" s="11"/>
      <c r="M34" s="4">
        <v>2</v>
      </c>
      <c r="N34" s="5">
        <f t="shared" ref="N34:N58" si="31">M34*I34</f>
        <v>2</v>
      </c>
      <c r="O34" s="11"/>
      <c r="P34" s="4">
        <f t="shared" ref="P34:P58" si="32">$P$32</f>
        <v>0.2</v>
      </c>
      <c r="Q34" s="37">
        <f t="shared" si="19"/>
        <v>0.4</v>
      </c>
      <c r="R34" s="11"/>
      <c r="S34" s="34">
        <f t="shared" ref="S34:S58" si="33">$S$32</f>
        <v>7</v>
      </c>
      <c r="T34" s="37">
        <f t="shared" ref="T34:T58" si="34">S34*I34</f>
        <v>7</v>
      </c>
      <c r="U34" s="11"/>
      <c r="V34" s="28">
        <v>0</v>
      </c>
      <c r="W34" s="28">
        <f t="shared" ref="W34:W58" si="35">V34*$C$32</f>
        <v>0</v>
      </c>
      <c r="X34" s="30"/>
      <c r="Y34" s="28">
        <v>0</v>
      </c>
      <c r="Z34" s="28">
        <f t="shared" si="25"/>
        <v>0</v>
      </c>
      <c r="AA34" s="30"/>
      <c r="AB34" s="28">
        <v>0</v>
      </c>
      <c r="AC34" s="28">
        <f t="shared" si="26"/>
        <v>0</v>
      </c>
      <c r="AD34" s="30"/>
      <c r="AE34" s="40">
        <f t="shared" si="27"/>
        <v>7.4</v>
      </c>
      <c r="AF34" s="30"/>
      <c r="AG34" s="43">
        <f t="shared" si="28"/>
        <v>0.19473684210526318</v>
      </c>
      <c r="AH34" s="1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</row>
    <row r="35" spans="1:49" s="1" customFormat="1" ht="15.75" x14ac:dyDescent="0.25">
      <c r="A35" s="2">
        <v>3</v>
      </c>
      <c r="B35" s="2" t="s">
        <v>81</v>
      </c>
      <c r="C35" s="2">
        <f t="shared" si="29"/>
        <v>42</v>
      </c>
      <c r="D35" s="27">
        <f>9*4+6</f>
        <v>42</v>
      </c>
      <c r="E35" s="14">
        <f t="shared" si="20"/>
        <v>1</v>
      </c>
      <c r="F35" s="15">
        <f t="shared" si="21"/>
        <v>1</v>
      </c>
      <c r="G35" s="23">
        <f t="shared" si="30"/>
        <v>42</v>
      </c>
      <c r="H35" s="57">
        <f t="shared" si="22"/>
        <v>0</v>
      </c>
      <c r="I35" s="3">
        <f t="shared" si="23"/>
        <v>1</v>
      </c>
      <c r="J35" s="44">
        <v>0</v>
      </c>
      <c r="K35" s="46">
        <f t="shared" si="24"/>
        <v>1</v>
      </c>
      <c r="L35" s="11"/>
      <c r="M35" s="4">
        <v>2</v>
      </c>
      <c r="N35" s="5">
        <f t="shared" si="31"/>
        <v>2</v>
      </c>
      <c r="O35" s="11"/>
      <c r="P35" s="4">
        <f t="shared" si="32"/>
        <v>0.2</v>
      </c>
      <c r="Q35" s="37">
        <f t="shared" si="19"/>
        <v>0.4</v>
      </c>
      <c r="R35" s="11"/>
      <c r="S35" s="34">
        <f t="shared" si="33"/>
        <v>7</v>
      </c>
      <c r="T35" s="37">
        <f t="shared" si="34"/>
        <v>7</v>
      </c>
      <c r="U35" s="11"/>
      <c r="V35" s="28">
        <v>0</v>
      </c>
      <c r="W35" s="28">
        <f t="shared" si="35"/>
        <v>0</v>
      </c>
      <c r="X35" s="30"/>
      <c r="Y35" s="28">
        <v>0</v>
      </c>
      <c r="Z35" s="28">
        <f t="shared" si="25"/>
        <v>0</v>
      </c>
      <c r="AA35" s="30"/>
      <c r="AB35" s="28">
        <v>0</v>
      </c>
      <c r="AC35" s="28">
        <f t="shared" si="26"/>
        <v>0</v>
      </c>
      <c r="AD35" s="30"/>
      <c r="AE35" s="40">
        <f t="shared" si="27"/>
        <v>7.4</v>
      </c>
      <c r="AF35" s="30"/>
      <c r="AG35" s="43">
        <f t="shared" si="28"/>
        <v>0.1761904761904762</v>
      </c>
      <c r="AH35" s="1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</row>
    <row r="36" spans="1:49" s="1" customFormat="1" ht="15.75" x14ac:dyDescent="0.25">
      <c r="A36" s="2">
        <v>4</v>
      </c>
      <c r="B36" s="2" t="s">
        <v>82</v>
      </c>
      <c r="C36" s="2">
        <f t="shared" si="29"/>
        <v>38</v>
      </c>
      <c r="D36" s="27">
        <f>8*4+6</f>
        <v>38</v>
      </c>
      <c r="E36" s="14">
        <f t="shared" si="20"/>
        <v>1</v>
      </c>
      <c r="F36" s="15">
        <f t="shared" si="21"/>
        <v>1</v>
      </c>
      <c r="G36" s="23">
        <f t="shared" si="30"/>
        <v>38</v>
      </c>
      <c r="H36" s="57">
        <f t="shared" si="22"/>
        <v>0</v>
      </c>
      <c r="I36" s="3">
        <f t="shared" si="23"/>
        <v>1</v>
      </c>
      <c r="J36" s="44">
        <v>0</v>
      </c>
      <c r="K36" s="46">
        <f t="shared" si="24"/>
        <v>1</v>
      </c>
      <c r="L36" s="11"/>
      <c r="M36" s="4">
        <v>2</v>
      </c>
      <c r="N36" s="5">
        <f t="shared" si="31"/>
        <v>2</v>
      </c>
      <c r="O36" s="11"/>
      <c r="P36" s="4">
        <f t="shared" si="32"/>
        <v>0.2</v>
      </c>
      <c r="Q36" s="37">
        <f t="shared" si="19"/>
        <v>0.4</v>
      </c>
      <c r="R36" s="11"/>
      <c r="S36" s="34">
        <f t="shared" si="33"/>
        <v>7</v>
      </c>
      <c r="T36" s="37">
        <f t="shared" si="34"/>
        <v>7</v>
      </c>
      <c r="U36" s="11"/>
      <c r="V36" s="28">
        <v>0</v>
      </c>
      <c r="W36" s="28">
        <f t="shared" si="35"/>
        <v>0</v>
      </c>
      <c r="X36" s="30"/>
      <c r="Y36" s="28">
        <v>0</v>
      </c>
      <c r="Z36" s="28">
        <f t="shared" si="25"/>
        <v>0</v>
      </c>
      <c r="AA36" s="30"/>
      <c r="AB36" s="28">
        <v>0</v>
      </c>
      <c r="AC36" s="28">
        <f t="shared" si="26"/>
        <v>0</v>
      </c>
      <c r="AD36" s="30"/>
      <c r="AE36" s="40">
        <f t="shared" si="27"/>
        <v>7.4</v>
      </c>
      <c r="AF36" s="30"/>
      <c r="AG36" s="43">
        <f t="shared" si="28"/>
        <v>0.19473684210526318</v>
      </c>
      <c r="AH36" s="1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</row>
    <row r="37" spans="1:49" s="1" customFormat="1" ht="15.75" x14ac:dyDescent="0.25">
      <c r="A37" s="2">
        <v>5</v>
      </c>
      <c r="B37" s="2" t="s">
        <v>83</v>
      </c>
      <c r="C37" s="2">
        <f t="shared" si="29"/>
        <v>42</v>
      </c>
      <c r="D37" s="27">
        <f>9*4+6</f>
        <v>42</v>
      </c>
      <c r="E37" s="14">
        <f t="shared" si="20"/>
        <v>1</v>
      </c>
      <c r="F37" s="15">
        <f t="shared" si="21"/>
        <v>1</v>
      </c>
      <c r="G37" s="23">
        <f t="shared" si="30"/>
        <v>42</v>
      </c>
      <c r="H37" s="57">
        <f t="shared" si="22"/>
        <v>0</v>
      </c>
      <c r="I37" s="3">
        <f t="shared" si="23"/>
        <v>1</v>
      </c>
      <c r="J37" s="44">
        <v>0</v>
      </c>
      <c r="K37" s="46">
        <f t="shared" si="24"/>
        <v>1</v>
      </c>
      <c r="L37" s="11"/>
      <c r="M37" s="4">
        <v>2</v>
      </c>
      <c r="N37" s="5">
        <f t="shared" si="31"/>
        <v>2</v>
      </c>
      <c r="O37" s="11"/>
      <c r="P37" s="4">
        <f t="shared" si="32"/>
        <v>0.2</v>
      </c>
      <c r="Q37" s="37">
        <f t="shared" si="19"/>
        <v>0.4</v>
      </c>
      <c r="R37" s="11"/>
      <c r="S37" s="34">
        <f t="shared" si="33"/>
        <v>7</v>
      </c>
      <c r="T37" s="37">
        <f t="shared" si="34"/>
        <v>7</v>
      </c>
      <c r="U37" s="11"/>
      <c r="V37" s="28">
        <v>0</v>
      </c>
      <c r="W37" s="28">
        <f t="shared" si="35"/>
        <v>0</v>
      </c>
      <c r="X37" s="30"/>
      <c r="Y37" s="28">
        <v>0</v>
      </c>
      <c r="Z37" s="28">
        <f t="shared" si="25"/>
        <v>0</v>
      </c>
      <c r="AA37" s="30"/>
      <c r="AB37" s="28">
        <v>0</v>
      </c>
      <c r="AC37" s="28">
        <f t="shared" si="26"/>
        <v>0</v>
      </c>
      <c r="AD37" s="30"/>
      <c r="AE37" s="40">
        <f t="shared" si="27"/>
        <v>7.4</v>
      </c>
      <c r="AF37" s="30"/>
      <c r="AG37" s="43">
        <f t="shared" si="28"/>
        <v>0.1761904761904762</v>
      </c>
      <c r="AH37" s="1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</row>
    <row r="38" spans="1:49" s="1" customFormat="1" ht="15.75" x14ac:dyDescent="0.25">
      <c r="A38" s="2">
        <v>6</v>
      </c>
      <c r="B38" s="2" t="s">
        <v>84</v>
      </c>
      <c r="C38" s="2">
        <f t="shared" si="29"/>
        <v>54</v>
      </c>
      <c r="D38" s="27">
        <f>12*4+6</f>
        <v>54</v>
      </c>
      <c r="E38" s="14">
        <f t="shared" si="20"/>
        <v>1</v>
      </c>
      <c r="F38" s="15">
        <f t="shared" si="21"/>
        <v>1</v>
      </c>
      <c r="G38" s="23">
        <f t="shared" si="30"/>
        <v>54</v>
      </c>
      <c r="H38" s="57">
        <f t="shared" si="22"/>
        <v>0</v>
      </c>
      <c r="I38" s="3">
        <f t="shared" si="23"/>
        <v>1</v>
      </c>
      <c r="J38" s="44">
        <v>0</v>
      </c>
      <c r="K38" s="46">
        <f t="shared" si="24"/>
        <v>1</v>
      </c>
      <c r="L38" s="11"/>
      <c r="M38" s="4">
        <v>2</v>
      </c>
      <c r="N38" s="5">
        <f t="shared" si="31"/>
        <v>2</v>
      </c>
      <c r="O38" s="11"/>
      <c r="P38" s="4">
        <f t="shared" si="32"/>
        <v>0.2</v>
      </c>
      <c r="Q38" s="37">
        <f t="shared" si="19"/>
        <v>0.4</v>
      </c>
      <c r="R38" s="11"/>
      <c r="S38" s="34">
        <f t="shared" si="33"/>
        <v>7</v>
      </c>
      <c r="T38" s="37">
        <f t="shared" si="34"/>
        <v>7</v>
      </c>
      <c r="U38" s="11"/>
      <c r="V38" s="28">
        <v>0</v>
      </c>
      <c r="W38" s="28">
        <f t="shared" si="35"/>
        <v>0</v>
      </c>
      <c r="X38" s="30"/>
      <c r="Y38" s="28">
        <v>0</v>
      </c>
      <c r="Z38" s="28">
        <f t="shared" si="25"/>
        <v>0</v>
      </c>
      <c r="AA38" s="30"/>
      <c r="AB38" s="28">
        <v>0</v>
      </c>
      <c r="AC38" s="28">
        <f t="shared" si="26"/>
        <v>0</v>
      </c>
      <c r="AD38" s="30"/>
      <c r="AE38" s="40">
        <f t="shared" si="27"/>
        <v>7.4</v>
      </c>
      <c r="AF38" s="30"/>
      <c r="AG38" s="43">
        <f t="shared" si="28"/>
        <v>0.13703703703703704</v>
      </c>
      <c r="AH38" s="1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</row>
    <row r="39" spans="1:49" s="1" customFormat="1" ht="15.75" x14ac:dyDescent="0.25">
      <c r="A39" s="2">
        <v>7</v>
      </c>
      <c r="B39" s="2" t="s">
        <v>85</v>
      </c>
      <c r="C39" s="2">
        <f t="shared" si="29"/>
        <v>42</v>
      </c>
      <c r="D39" s="27">
        <f>9*4+6</f>
        <v>42</v>
      </c>
      <c r="E39" s="14">
        <f t="shared" si="20"/>
        <v>1</v>
      </c>
      <c r="F39" s="15">
        <f t="shared" si="21"/>
        <v>1</v>
      </c>
      <c r="G39" s="23">
        <f t="shared" si="30"/>
        <v>42</v>
      </c>
      <c r="H39" s="57">
        <f t="shared" si="22"/>
        <v>0</v>
      </c>
      <c r="I39" s="3">
        <f t="shared" si="23"/>
        <v>1</v>
      </c>
      <c r="J39" s="44">
        <v>0</v>
      </c>
      <c r="K39" s="46">
        <f t="shared" si="24"/>
        <v>1</v>
      </c>
      <c r="L39" s="11"/>
      <c r="M39" s="4">
        <v>2</v>
      </c>
      <c r="N39" s="5">
        <f t="shared" si="31"/>
        <v>2</v>
      </c>
      <c r="O39" s="11"/>
      <c r="P39" s="4">
        <f t="shared" si="32"/>
        <v>0.2</v>
      </c>
      <c r="Q39" s="37">
        <f t="shared" si="19"/>
        <v>0.4</v>
      </c>
      <c r="R39" s="11"/>
      <c r="S39" s="34">
        <f t="shared" si="33"/>
        <v>7</v>
      </c>
      <c r="T39" s="37">
        <f t="shared" si="34"/>
        <v>7</v>
      </c>
      <c r="U39" s="11"/>
      <c r="V39" s="28">
        <v>0</v>
      </c>
      <c r="W39" s="28">
        <f t="shared" si="35"/>
        <v>0</v>
      </c>
      <c r="X39" s="30"/>
      <c r="Y39" s="28">
        <v>0</v>
      </c>
      <c r="Z39" s="28">
        <f t="shared" si="25"/>
        <v>0</v>
      </c>
      <c r="AA39" s="30"/>
      <c r="AB39" s="28">
        <v>0</v>
      </c>
      <c r="AC39" s="28">
        <f t="shared" si="26"/>
        <v>0</v>
      </c>
      <c r="AD39" s="30"/>
      <c r="AE39" s="40">
        <f t="shared" si="27"/>
        <v>7.4</v>
      </c>
      <c r="AF39" s="30"/>
      <c r="AG39" s="43">
        <f t="shared" si="28"/>
        <v>0.1761904761904762</v>
      </c>
      <c r="AH39" s="1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</row>
    <row r="40" spans="1:49" s="1" customFormat="1" ht="15.75" x14ac:dyDescent="0.25">
      <c r="A40" s="2">
        <v>8</v>
      </c>
      <c r="B40" s="2" t="s">
        <v>86</v>
      </c>
      <c r="C40" s="2">
        <f t="shared" si="29"/>
        <v>38</v>
      </c>
      <c r="D40" s="27">
        <f>8*4+6</f>
        <v>38</v>
      </c>
      <c r="E40" s="14">
        <f t="shared" si="20"/>
        <v>1</v>
      </c>
      <c r="F40" s="15">
        <f t="shared" si="21"/>
        <v>1</v>
      </c>
      <c r="G40" s="23">
        <f t="shared" si="30"/>
        <v>38</v>
      </c>
      <c r="H40" s="57">
        <f t="shared" si="22"/>
        <v>0</v>
      </c>
      <c r="I40" s="3">
        <f t="shared" si="23"/>
        <v>1</v>
      </c>
      <c r="J40" s="44">
        <v>0</v>
      </c>
      <c r="K40" s="46">
        <f t="shared" si="24"/>
        <v>1</v>
      </c>
      <c r="L40" s="11"/>
      <c r="M40" s="4">
        <v>2</v>
      </c>
      <c r="N40" s="5">
        <f t="shared" si="31"/>
        <v>2</v>
      </c>
      <c r="O40" s="11"/>
      <c r="P40" s="4">
        <f t="shared" si="32"/>
        <v>0.2</v>
      </c>
      <c r="Q40" s="37">
        <f t="shared" si="19"/>
        <v>0.4</v>
      </c>
      <c r="R40" s="11"/>
      <c r="S40" s="34">
        <f t="shared" si="33"/>
        <v>7</v>
      </c>
      <c r="T40" s="37">
        <f t="shared" si="34"/>
        <v>7</v>
      </c>
      <c r="U40" s="11"/>
      <c r="V40" s="28">
        <v>0</v>
      </c>
      <c r="W40" s="28">
        <f t="shared" si="35"/>
        <v>0</v>
      </c>
      <c r="X40" s="30"/>
      <c r="Y40" s="28">
        <v>0</v>
      </c>
      <c r="Z40" s="28">
        <f t="shared" si="25"/>
        <v>0</v>
      </c>
      <c r="AA40" s="30"/>
      <c r="AB40" s="28">
        <v>0</v>
      </c>
      <c r="AC40" s="28">
        <f t="shared" si="26"/>
        <v>0</v>
      </c>
      <c r="AD40" s="30"/>
      <c r="AE40" s="40">
        <f t="shared" si="27"/>
        <v>7.4</v>
      </c>
      <c r="AF40" s="30"/>
      <c r="AG40" s="43">
        <f t="shared" si="28"/>
        <v>0.19473684210526318</v>
      </c>
      <c r="AH40" s="1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</row>
    <row r="41" spans="1:49" s="1" customFormat="1" ht="15.75" x14ac:dyDescent="0.25">
      <c r="A41" s="2">
        <v>9</v>
      </c>
      <c r="B41" s="2" t="s">
        <v>87</v>
      </c>
      <c r="C41" s="2">
        <f t="shared" si="29"/>
        <v>80</v>
      </c>
      <c r="D41" s="27">
        <f>17*4+12</f>
        <v>80</v>
      </c>
      <c r="E41" s="14">
        <f t="shared" si="20"/>
        <v>1</v>
      </c>
      <c r="F41" s="15">
        <f t="shared" si="21"/>
        <v>1</v>
      </c>
      <c r="G41" s="23">
        <f t="shared" si="30"/>
        <v>80</v>
      </c>
      <c r="H41" s="57">
        <f t="shared" si="22"/>
        <v>0</v>
      </c>
      <c r="I41" s="3">
        <f t="shared" si="23"/>
        <v>1</v>
      </c>
      <c r="J41" s="44">
        <v>0</v>
      </c>
      <c r="K41" s="46">
        <f t="shared" si="24"/>
        <v>1</v>
      </c>
      <c r="L41" s="11"/>
      <c r="M41" s="4">
        <v>2</v>
      </c>
      <c r="N41" s="5">
        <f t="shared" si="31"/>
        <v>2</v>
      </c>
      <c r="O41" s="11"/>
      <c r="P41" s="4">
        <f t="shared" si="32"/>
        <v>0.2</v>
      </c>
      <c r="Q41" s="37">
        <f t="shared" si="19"/>
        <v>0.4</v>
      </c>
      <c r="R41" s="11"/>
      <c r="S41" s="34">
        <f t="shared" si="33"/>
        <v>7</v>
      </c>
      <c r="T41" s="37">
        <f t="shared" si="34"/>
        <v>7</v>
      </c>
      <c r="U41" s="11"/>
      <c r="V41" s="28">
        <v>0</v>
      </c>
      <c r="W41" s="28">
        <f t="shared" si="35"/>
        <v>0</v>
      </c>
      <c r="X41" s="30"/>
      <c r="Y41" s="28">
        <v>0</v>
      </c>
      <c r="Z41" s="28">
        <f t="shared" si="25"/>
        <v>0</v>
      </c>
      <c r="AA41" s="30"/>
      <c r="AB41" s="28">
        <v>0</v>
      </c>
      <c r="AC41" s="28">
        <f t="shared" si="26"/>
        <v>0</v>
      </c>
      <c r="AD41" s="30"/>
      <c r="AE41" s="40">
        <f t="shared" si="27"/>
        <v>7.4</v>
      </c>
      <c r="AF41" s="30"/>
      <c r="AG41" s="43">
        <f t="shared" si="28"/>
        <v>9.2499999999999999E-2</v>
      </c>
      <c r="AH41" s="1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</row>
    <row r="42" spans="1:49" s="1" customFormat="1" ht="15.75" x14ac:dyDescent="0.25">
      <c r="A42" s="2">
        <v>10</v>
      </c>
      <c r="B42" s="2" t="s">
        <v>88</v>
      </c>
      <c r="C42" s="2">
        <f t="shared" si="29"/>
        <v>58</v>
      </c>
      <c r="D42" s="27">
        <f>13*4+6</f>
        <v>58</v>
      </c>
      <c r="E42" s="14">
        <f t="shared" si="20"/>
        <v>1</v>
      </c>
      <c r="F42" s="15">
        <f t="shared" si="21"/>
        <v>1</v>
      </c>
      <c r="G42" s="23">
        <f t="shared" si="30"/>
        <v>58</v>
      </c>
      <c r="H42" s="57">
        <f t="shared" si="22"/>
        <v>0</v>
      </c>
      <c r="I42" s="3">
        <f t="shared" si="23"/>
        <v>1</v>
      </c>
      <c r="J42" s="44">
        <v>0</v>
      </c>
      <c r="K42" s="46">
        <f t="shared" si="24"/>
        <v>1</v>
      </c>
      <c r="L42" s="11"/>
      <c r="M42" s="4">
        <v>2</v>
      </c>
      <c r="N42" s="5">
        <f t="shared" si="31"/>
        <v>2</v>
      </c>
      <c r="O42" s="11"/>
      <c r="P42" s="4">
        <f t="shared" si="32"/>
        <v>0.2</v>
      </c>
      <c r="Q42" s="37">
        <f t="shared" si="19"/>
        <v>0.4</v>
      </c>
      <c r="R42" s="11"/>
      <c r="S42" s="34">
        <f t="shared" si="33"/>
        <v>7</v>
      </c>
      <c r="T42" s="37">
        <f t="shared" si="34"/>
        <v>7</v>
      </c>
      <c r="U42" s="11"/>
      <c r="V42" s="28">
        <v>0</v>
      </c>
      <c r="W42" s="28">
        <f t="shared" si="35"/>
        <v>0</v>
      </c>
      <c r="X42" s="30"/>
      <c r="Y42" s="28">
        <v>0</v>
      </c>
      <c r="Z42" s="28">
        <f t="shared" si="25"/>
        <v>0</v>
      </c>
      <c r="AA42" s="30"/>
      <c r="AB42" s="28">
        <v>0</v>
      </c>
      <c r="AC42" s="28">
        <f t="shared" si="26"/>
        <v>0</v>
      </c>
      <c r="AD42" s="30"/>
      <c r="AE42" s="40">
        <f t="shared" si="27"/>
        <v>7.4</v>
      </c>
      <c r="AF42" s="30"/>
      <c r="AG42" s="43">
        <f t="shared" si="28"/>
        <v>0.12758620689655173</v>
      </c>
      <c r="AH42" s="1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</row>
    <row r="43" spans="1:49" s="1" customFormat="1" ht="15.75" x14ac:dyDescent="0.25">
      <c r="A43" s="2">
        <v>11</v>
      </c>
      <c r="B43" s="2" t="s">
        <v>89</v>
      </c>
      <c r="C43" s="2">
        <f t="shared" si="29"/>
        <v>38</v>
      </c>
      <c r="D43" s="27">
        <f>8*4+6</f>
        <v>38</v>
      </c>
      <c r="E43" s="14">
        <f t="shared" si="20"/>
        <v>1</v>
      </c>
      <c r="F43" s="15">
        <f t="shared" si="21"/>
        <v>1</v>
      </c>
      <c r="G43" s="23">
        <f t="shared" si="30"/>
        <v>38</v>
      </c>
      <c r="H43" s="57">
        <f t="shared" si="22"/>
        <v>0</v>
      </c>
      <c r="I43" s="3">
        <f t="shared" si="23"/>
        <v>1</v>
      </c>
      <c r="J43" s="44">
        <v>0</v>
      </c>
      <c r="K43" s="46">
        <f t="shared" si="24"/>
        <v>1</v>
      </c>
      <c r="L43" s="11"/>
      <c r="M43" s="4">
        <v>2</v>
      </c>
      <c r="N43" s="5">
        <f t="shared" si="31"/>
        <v>2</v>
      </c>
      <c r="O43" s="11"/>
      <c r="P43" s="4">
        <f t="shared" si="32"/>
        <v>0.2</v>
      </c>
      <c r="Q43" s="37">
        <f t="shared" si="19"/>
        <v>0.4</v>
      </c>
      <c r="R43" s="11"/>
      <c r="S43" s="34">
        <f t="shared" si="33"/>
        <v>7</v>
      </c>
      <c r="T43" s="37">
        <f t="shared" si="34"/>
        <v>7</v>
      </c>
      <c r="U43" s="11"/>
      <c r="V43" s="28">
        <v>0</v>
      </c>
      <c r="W43" s="28">
        <f t="shared" si="35"/>
        <v>0</v>
      </c>
      <c r="X43" s="30"/>
      <c r="Y43" s="28">
        <v>0</v>
      </c>
      <c r="Z43" s="28">
        <f t="shared" si="25"/>
        <v>0</v>
      </c>
      <c r="AA43" s="30"/>
      <c r="AB43" s="28">
        <v>0</v>
      </c>
      <c r="AC43" s="28">
        <f t="shared" si="26"/>
        <v>0</v>
      </c>
      <c r="AD43" s="30"/>
      <c r="AE43" s="40">
        <f t="shared" si="27"/>
        <v>7.4</v>
      </c>
      <c r="AF43" s="30"/>
      <c r="AG43" s="43">
        <f t="shared" si="28"/>
        <v>0.19473684210526318</v>
      </c>
      <c r="AH43" s="1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</row>
    <row r="44" spans="1:49" s="1" customFormat="1" ht="15.75" x14ac:dyDescent="0.25">
      <c r="A44" s="2">
        <v>12</v>
      </c>
      <c r="B44" s="2" t="s">
        <v>90</v>
      </c>
      <c r="C44" s="2">
        <f t="shared" si="29"/>
        <v>56</v>
      </c>
      <c r="D44" s="27">
        <f>12*4+8</f>
        <v>56</v>
      </c>
      <c r="E44" s="14">
        <f t="shared" si="20"/>
        <v>1</v>
      </c>
      <c r="F44" s="15">
        <f t="shared" si="21"/>
        <v>1</v>
      </c>
      <c r="G44" s="23">
        <f t="shared" si="30"/>
        <v>56</v>
      </c>
      <c r="H44" s="57">
        <f t="shared" si="22"/>
        <v>0</v>
      </c>
      <c r="I44" s="3">
        <f t="shared" si="23"/>
        <v>1</v>
      </c>
      <c r="J44" s="44">
        <v>0</v>
      </c>
      <c r="K44" s="46">
        <f t="shared" si="24"/>
        <v>1</v>
      </c>
      <c r="L44" s="11"/>
      <c r="M44" s="4">
        <v>2</v>
      </c>
      <c r="N44" s="5">
        <f t="shared" si="31"/>
        <v>2</v>
      </c>
      <c r="O44" s="11"/>
      <c r="P44" s="4">
        <f t="shared" si="32"/>
        <v>0.2</v>
      </c>
      <c r="Q44" s="37">
        <f t="shared" si="19"/>
        <v>0.4</v>
      </c>
      <c r="R44" s="11"/>
      <c r="S44" s="34">
        <f t="shared" si="33"/>
        <v>7</v>
      </c>
      <c r="T44" s="37">
        <f t="shared" si="34"/>
        <v>7</v>
      </c>
      <c r="U44" s="11"/>
      <c r="V44" s="28">
        <v>0</v>
      </c>
      <c r="W44" s="28">
        <f t="shared" si="35"/>
        <v>0</v>
      </c>
      <c r="X44" s="30"/>
      <c r="Y44" s="28">
        <v>0</v>
      </c>
      <c r="Z44" s="28">
        <f t="shared" si="25"/>
        <v>0</v>
      </c>
      <c r="AA44" s="30"/>
      <c r="AB44" s="28">
        <v>0</v>
      </c>
      <c r="AC44" s="28">
        <f t="shared" si="26"/>
        <v>0</v>
      </c>
      <c r="AD44" s="30"/>
      <c r="AE44" s="40">
        <f t="shared" si="27"/>
        <v>7.4</v>
      </c>
      <c r="AF44" s="30"/>
      <c r="AG44" s="43">
        <f t="shared" si="28"/>
        <v>0.13214285714285715</v>
      </c>
      <c r="AH44" s="1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</row>
    <row r="45" spans="1:49" s="1" customFormat="1" ht="15.75" x14ac:dyDescent="0.25">
      <c r="A45" s="2">
        <v>13</v>
      </c>
      <c r="B45" s="2" t="s">
        <v>91</v>
      </c>
      <c r="C45" s="2">
        <f t="shared" si="29"/>
        <v>24</v>
      </c>
      <c r="D45" s="27">
        <f>6*4</f>
        <v>24</v>
      </c>
      <c r="E45" s="14">
        <f t="shared" si="20"/>
        <v>1</v>
      </c>
      <c r="F45" s="15">
        <f t="shared" si="21"/>
        <v>1</v>
      </c>
      <c r="G45" s="23">
        <f t="shared" si="30"/>
        <v>24</v>
      </c>
      <c r="H45" s="57">
        <f t="shared" si="22"/>
        <v>0</v>
      </c>
      <c r="I45" s="3">
        <f t="shared" si="23"/>
        <v>1</v>
      </c>
      <c r="J45" s="44">
        <v>0</v>
      </c>
      <c r="K45" s="46">
        <f t="shared" si="24"/>
        <v>1</v>
      </c>
      <c r="L45" s="11"/>
      <c r="M45" s="4">
        <v>2</v>
      </c>
      <c r="N45" s="5">
        <f t="shared" si="31"/>
        <v>2</v>
      </c>
      <c r="O45" s="11"/>
      <c r="P45" s="4">
        <f t="shared" si="32"/>
        <v>0.2</v>
      </c>
      <c r="Q45" s="37">
        <f t="shared" si="19"/>
        <v>0.4</v>
      </c>
      <c r="R45" s="11"/>
      <c r="S45" s="34">
        <f t="shared" si="33"/>
        <v>7</v>
      </c>
      <c r="T45" s="37">
        <f t="shared" si="34"/>
        <v>7</v>
      </c>
      <c r="U45" s="11"/>
      <c r="V45" s="28">
        <v>0</v>
      </c>
      <c r="W45" s="28">
        <f t="shared" si="35"/>
        <v>0</v>
      </c>
      <c r="X45" s="30"/>
      <c r="Y45" s="28">
        <v>0</v>
      </c>
      <c r="Z45" s="28">
        <f t="shared" si="25"/>
        <v>0</v>
      </c>
      <c r="AA45" s="30"/>
      <c r="AB45" s="28">
        <v>0</v>
      </c>
      <c r="AC45" s="28">
        <f t="shared" si="26"/>
        <v>0</v>
      </c>
      <c r="AD45" s="30"/>
      <c r="AE45" s="40">
        <f t="shared" si="27"/>
        <v>7.4</v>
      </c>
      <c r="AF45" s="30"/>
      <c r="AG45" s="43">
        <f t="shared" si="28"/>
        <v>0.30833333333333335</v>
      </c>
      <c r="AH45" s="1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</row>
    <row r="46" spans="1:49" s="1" customFormat="1" ht="15.75" x14ac:dyDescent="0.25">
      <c r="A46" s="2">
        <v>14</v>
      </c>
      <c r="B46" s="2" t="s">
        <v>92</v>
      </c>
      <c r="C46" s="2">
        <f t="shared" si="29"/>
        <v>38</v>
      </c>
      <c r="D46" s="27">
        <f>8*4+6</f>
        <v>38</v>
      </c>
      <c r="E46" s="14">
        <f t="shared" si="20"/>
        <v>1</v>
      </c>
      <c r="F46" s="15">
        <f t="shared" si="21"/>
        <v>1</v>
      </c>
      <c r="G46" s="23">
        <f t="shared" si="30"/>
        <v>38</v>
      </c>
      <c r="H46" s="57">
        <f t="shared" si="22"/>
        <v>0</v>
      </c>
      <c r="I46" s="3">
        <f t="shared" si="23"/>
        <v>1</v>
      </c>
      <c r="J46" s="44">
        <v>0</v>
      </c>
      <c r="K46" s="46">
        <f t="shared" si="24"/>
        <v>1</v>
      </c>
      <c r="L46" s="11"/>
      <c r="M46" s="4">
        <v>2</v>
      </c>
      <c r="N46" s="5">
        <f t="shared" si="31"/>
        <v>2</v>
      </c>
      <c r="O46" s="11"/>
      <c r="P46" s="4">
        <f t="shared" si="32"/>
        <v>0.2</v>
      </c>
      <c r="Q46" s="37">
        <f t="shared" si="19"/>
        <v>0.4</v>
      </c>
      <c r="R46" s="11"/>
      <c r="S46" s="34">
        <f t="shared" si="33"/>
        <v>7</v>
      </c>
      <c r="T46" s="37">
        <f t="shared" si="34"/>
        <v>7</v>
      </c>
      <c r="U46" s="11"/>
      <c r="V46" s="28">
        <v>0</v>
      </c>
      <c r="W46" s="28">
        <f t="shared" si="35"/>
        <v>0</v>
      </c>
      <c r="X46" s="30"/>
      <c r="Y46" s="28">
        <v>0</v>
      </c>
      <c r="Z46" s="28">
        <f t="shared" si="25"/>
        <v>0</v>
      </c>
      <c r="AA46" s="30"/>
      <c r="AB46" s="28">
        <v>0</v>
      </c>
      <c r="AC46" s="28">
        <f t="shared" si="26"/>
        <v>0</v>
      </c>
      <c r="AD46" s="30"/>
      <c r="AE46" s="40">
        <f t="shared" si="27"/>
        <v>7.4</v>
      </c>
      <c r="AF46" s="30"/>
      <c r="AG46" s="43">
        <f t="shared" si="28"/>
        <v>0.19473684210526318</v>
      </c>
      <c r="AH46" s="1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</row>
    <row r="47" spans="1:49" s="1" customFormat="1" ht="15.75" x14ac:dyDescent="0.25">
      <c r="A47" s="2">
        <v>15</v>
      </c>
      <c r="B47" s="2" t="s">
        <v>93</v>
      </c>
      <c r="C47" s="2">
        <f t="shared" si="29"/>
        <v>42</v>
      </c>
      <c r="D47" s="27">
        <f>9*4+6</f>
        <v>42</v>
      </c>
      <c r="E47" s="14">
        <f t="shared" si="20"/>
        <v>1</v>
      </c>
      <c r="F47" s="15">
        <f t="shared" si="21"/>
        <v>1</v>
      </c>
      <c r="G47" s="23">
        <f t="shared" si="30"/>
        <v>42</v>
      </c>
      <c r="H47" s="57">
        <f t="shared" si="22"/>
        <v>0</v>
      </c>
      <c r="I47" s="3">
        <f t="shared" si="23"/>
        <v>1</v>
      </c>
      <c r="J47" s="44">
        <v>0</v>
      </c>
      <c r="K47" s="46">
        <f t="shared" si="24"/>
        <v>1</v>
      </c>
      <c r="L47" s="11"/>
      <c r="M47" s="4">
        <v>2</v>
      </c>
      <c r="N47" s="5">
        <f t="shared" si="31"/>
        <v>2</v>
      </c>
      <c r="O47" s="11"/>
      <c r="P47" s="4">
        <f t="shared" si="32"/>
        <v>0.2</v>
      </c>
      <c r="Q47" s="37">
        <f t="shared" si="19"/>
        <v>0.4</v>
      </c>
      <c r="R47" s="11"/>
      <c r="S47" s="34">
        <f t="shared" si="33"/>
        <v>7</v>
      </c>
      <c r="T47" s="37">
        <f t="shared" si="34"/>
        <v>7</v>
      </c>
      <c r="U47" s="11"/>
      <c r="V47" s="28">
        <v>0</v>
      </c>
      <c r="W47" s="28">
        <f t="shared" si="35"/>
        <v>0</v>
      </c>
      <c r="X47" s="30"/>
      <c r="Y47" s="28">
        <v>0</v>
      </c>
      <c r="Z47" s="28">
        <f t="shared" si="25"/>
        <v>0</v>
      </c>
      <c r="AA47" s="30"/>
      <c r="AB47" s="28">
        <v>0</v>
      </c>
      <c r="AC47" s="28">
        <f t="shared" si="26"/>
        <v>0</v>
      </c>
      <c r="AD47" s="30"/>
      <c r="AE47" s="40">
        <f t="shared" si="27"/>
        <v>7.4</v>
      </c>
      <c r="AF47" s="30"/>
      <c r="AG47" s="43">
        <f t="shared" si="28"/>
        <v>0.1761904761904762</v>
      </c>
      <c r="AH47" s="1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</row>
    <row r="48" spans="1:49" s="1" customFormat="1" ht="15.75" x14ac:dyDescent="0.25">
      <c r="A48" s="2">
        <v>16</v>
      </c>
      <c r="B48" s="2" t="s">
        <v>94</v>
      </c>
      <c r="C48" s="2">
        <f t="shared" si="29"/>
        <v>48</v>
      </c>
      <c r="D48" s="27">
        <f>8*6</f>
        <v>48</v>
      </c>
      <c r="E48" s="14">
        <f t="shared" si="20"/>
        <v>1</v>
      </c>
      <c r="F48" s="15">
        <f t="shared" si="21"/>
        <v>1</v>
      </c>
      <c r="G48" s="23">
        <f t="shared" si="30"/>
        <v>48</v>
      </c>
      <c r="H48" s="57">
        <f t="shared" si="22"/>
        <v>0</v>
      </c>
      <c r="I48" s="3">
        <f t="shared" si="23"/>
        <v>1</v>
      </c>
      <c r="J48" s="44">
        <v>0</v>
      </c>
      <c r="K48" s="46">
        <f t="shared" si="24"/>
        <v>1</v>
      </c>
      <c r="L48" s="11"/>
      <c r="M48" s="4">
        <v>2</v>
      </c>
      <c r="N48" s="5">
        <f t="shared" si="31"/>
        <v>2</v>
      </c>
      <c r="O48" s="11"/>
      <c r="P48" s="4">
        <f t="shared" si="32"/>
        <v>0.2</v>
      </c>
      <c r="Q48" s="37">
        <f t="shared" si="19"/>
        <v>0.4</v>
      </c>
      <c r="R48" s="11"/>
      <c r="S48" s="34">
        <f t="shared" si="33"/>
        <v>7</v>
      </c>
      <c r="T48" s="37">
        <f t="shared" si="34"/>
        <v>7</v>
      </c>
      <c r="U48" s="11"/>
      <c r="V48" s="28">
        <v>0</v>
      </c>
      <c r="W48" s="28">
        <f t="shared" si="35"/>
        <v>0</v>
      </c>
      <c r="X48" s="30"/>
      <c r="Y48" s="28">
        <v>0</v>
      </c>
      <c r="Z48" s="28">
        <f t="shared" si="25"/>
        <v>0</v>
      </c>
      <c r="AA48" s="30"/>
      <c r="AB48" s="28">
        <v>0</v>
      </c>
      <c r="AC48" s="28">
        <f t="shared" si="26"/>
        <v>0</v>
      </c>
      <c r="AD48" s="30"/>
      <c r="AE48" s="40">
        <f t="shared" si="27"/>
        <v>7.4</v>
      </c>
      <c r="AF48" s="30"/>
      <c r="AG48" s="43">
        <f t="shared" si="28"/>
        <v>0.15416666666666667</v>
      </c>
      <c r="AH48" s="1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</row>
    <row r="49" spans="1:49" s="1" customFormat="1" ht="15.75" x14ac:dyDescent="0.25">
      <c r="A49" s="2">
        <v>17</v>
      </c>
      <c r="B49" s="2" t="s">
        <v>95</v>
      </c>
      <c r="C49" s="2">
        <f t="shared" si="29"/>
        <v>46</v>
      </c>
      <c r="D49" s="27">
        <f>10*4+6</f>
        <v>46</v>
      </c>
      <c r="E49" s="14">
        <f t="shared" si="20"/>
        <v>1</v>
      </c>
      <c r="F49" s="15">
        <f t="shared" si="21"/>
        <v>1</v>
      </c>
      <c r="G49" s="23">
        <f t="shared" si="30"/>
        <v>46</v>
      </c>
      <c r="H49" s="57">
        <f t="shared" si="22"/>
        <v>0</v>
      </c>
      <c r="I49" s="3">
        <f t="shared" si="23"/>
        <v>1</v>
      </c>
      <c r="J49" s="44">
        <v>0</v>
      </c>
      <c r="K49" s="46">
        <f t="shared" si="24"/>
        <v>1</v>
      </c>
      <c r="L49" s="11"/>
      <c r="M49" s="4">
        <v>2</v>
      </c>
      <c r="N49" s="5">
        <f t="shared" si="31"/>
        <v>2</v>
      </c>
      <c r="O49" s="11"/>
      <c r="P49" s="4">
        <f t="shared" si="32"/>
        <v>0.2</v>
      </c>
      <c r="Q49" s="37">
        <f t="shared" si="19"/>
        <v>0.4</v>
      </c>
      <c r="R49" s="11"/>
      <c r="S49" s="34">
        <f t="shared" si="33"/>
        <v>7</v>
      </c>
      <c r="T49" s="37">
        <f t="shared" si="34"/>
        <v>7</v>
      </c>
      <c r="U49" s="11"/>
      <c r="V49" s="28">
        <v>0</v>
      </c>
      <c r="W49" s="28">
        <f t="shared" si="35"/>
        <v>0</v>
      </c>
      <c r="X49" s="30"/>
      <c r="Y49" s="28">
        <v>0</v>
      </c>
      <c r="Z49" s="28">
        <f t="shared" si="25"/>
        <v>0</v>
      </c>
      <c r="AA49" s="30"/>
      <c r="AB49" s="28">
        <v>0</v>
      </c>
      <c r="AC49" s="28">
        <f t="shared" si="26"/>
        <v>0</v>
      </c>
      <c r="AD49" s="30"/>
      <c r="AE49" s="40">
        <f t="shared" si="27"/>
        <v>7.4</v>
      </c>
      <c r="AF49" s="30"/>
      <c r="AG49" s="43">
        <f t="shared" si="28"/>
        <v>0.16086956521739132</v>
      </c>
      <c r="AH49" s="1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</row>
    <row r="50" spans="1:49" s="1" customFormat="1" ht="15.75" x14ac:dyDescent="0.25">
      <c r="A50" s="2">
        <v>18</v>
      </c>
      <c r="B50" s="2" t="s">
        <v>96</v>
      </c>
      <c r="C50" s="2">
        <f t="shared" si="29"/>
        <v>38</v>
      </c>
      <c r="D50" s="27">
        <f>8*4+6</f>
        <v>38</v>
      </c>
      <c r="E50" s="14">
        <f t="shared" si="20"/>
        <v>1</v>
      </c>
      <c r="F50" s="15">
        <f t="shared" si="21"/>
        <v>1</v>
      </c>
      <c r="G50" s="23">
        <f t="shared" si="30"/>
        <v>38</v>
      </c>
      <c r="H50" s="57">
        <f t="shared" si="22"/>
        <v>0</v>
      </c>
      <c r="I50" s="3">
        <f t="shared" si="23"/>
        <v>1</v>
      </c>
      <c r="J50" s="44">
        <v>0</v>
      </c>
      <c r="K50" s="46">
        <f t="shared" si="24"/>
        <v>1</v>
      </c>
      <c r="L50" s="11"/>
      <c r="M50" s="4">
        <v>2</v>
      </c>
      <c r="N50" s="5">
        <f t="shared" si="31"/>
        <v>2</v>
      </c>
      <c r="O50" s="11"/>
      <c r="P50" s="4">
        <f t="shared" si="32"/>
        <v>0.2</v>
      </c>
      <c r="Q50" s="37">
        <f t="shared" si="19"/>
        <v>0.4</v>
      </c>
      <c r="R50" s="11"/>
      <c r="S50" s="34">
        <f t="shared" si="33"/>
        <v>7</v>
      </c>
      <c r="T50" s="37">
        <f t="shared" si="34"/>
        <v>7</v>
      </c>
      <c r="U50" s="11"/>
      <c r="V50" s="28">
        <v>0</v>
      </c>
      <c r="W50" s="28">
        <f t="shared" si="35"/>
        <v>0</v>
      </c>
      <c r="X50" s="30"/>
      <c r="Y50" s="28">
        <v>0</v>
      </c>
      <c r="Z50" s="28">
        <f t="shared" si="25"/>
        <v>0</v>
      </c>
      <c r="AA50" s="30"/>
      <c r="AB50" s="28">
        <v>0</v>
      </c>
      <c r="AC50" s="28">
        <f t="shared" si="26"/>
        <v>0</v>
      </c>
      <c r="AD50" s="30"/>
      <c r="AE50" s="40">
        <f t="shared" si="27"/>
        <v>7.4</v>
      </c>
      <c r="AF50" s="30"/>
      <c r="AG50" s="43">
        <f t="shared" si="28"/>
        <v>0.19473684210526318</v>
      </c>
      <c r="AH50" s="1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</row>
    <row r="51" spans="1:49" s="1" customFormat="1" ht="15.75" x14ac:dyDescent="0.25">
      <c r="A51" s="2">
        <v>19</v>
      </c>
      <c r="B51" s="2" t="s">
        <v>97</v>
      </c>
      <c r="C51" s="2">
        <f t="shared" si="29"/>
        <v>42</v>
      </c>
      <c r="D51" s="27">
        <f>9*4+6</f>
        <v>42</v>
      </c>
      <c r="E51" s="14">
        <f t="shared" si="20"/>
        <v>1</v>
      </c>
      <c r="F51" s="15">
        <f t="shared" si="21"/>
        <v>1</v>
      </c>
      <c r="G51" s="23">
        <f t="shared" si="30"/>
        <v>42</v>
      </c>
      <c r="H51" s="57">
        <f t="shared" si="22"/>
        <v>0</v>
      </c>
      <c r="I51" s="3">
        <f t="shared" si="23"/>
        <v>1</v>
      </c>
      <c r="J51" s="44">
        <v>0</v>
      </c>
      <c r="K51" s="46">
        <f t="shared" si="24"/>
        <v>1</v>
      </c>
      <c r="L51" s="11"/>
      <c r="M51" s="4">
        <v>2</v>
      </c>
      <c r="N51" s="5">
        <f t="shared" si="31"/>
        <v>2</v>
      </c>
      <c r="O51" s="11"/>
      <c r="P51" s="4">
        <f t="shared" si="32"/>
        <v>0.2</v>
      </c>
      <c r="Q51" s="37">
        <f t="shared" si="19"/>
        <v>0.4</v>
      </c>
      <c r="R51" s="11"/>
      <c r="S51" s="34">
        <f t="shared" si="33"/>
        <v>7</v>
      </c>
      <c r="T51" s="37">
        <f t="shared" si="34"/>
        <v>7</v>
      </c>
      <c r="U51" s="11"/>
      <c r="V51" s="28">
        <v>0</v>
      </c>
      <c r="W51" s="28">
        <f t="shared" si="35"/>
        <v>0</v>
      </c>
      <c r="X51" s="30"/>
      <c r="Y51" s="28">
        <v>0</v>
      </c>
      <c r="Z51" s="28">
        <f t="shared" si="25"/>
        <v>0</v>
      </c>
      <c r="AA51" s="30"/>
      <c r="AB51" s="28">
        <v>0</v>
      </c>
      <c r="AC51" s="28">
        <f t="shared" si="26"/>
        <v>0</v>
      </c>
      <c r="AD51" s="30"/>
      <c r="AE51" s="40">
        <f t="shared" si="27"/>
        <v>7.4</v>
      </c>
      <c r="AF51" s="30"/>
      <c r="AG51" s="43">
        <f t="shared" si="28"/>
        <v>0.1761904761904762</v>
      </c>
      <c r="AH51" s="1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</row>
    <row r="52" spans="1:49" s="1" customFormat="1" ht="15.75" x14ac:dyDescent="0.25">
      <c r="A52" s="2">
        <v>20</v>
      </c>
      <c r="B52" s="2" t="s">
        <v>98</v>
      </c>
      <c r="C52" s="2">
        <f t="shared" si="29"/>
        <v>46</v>
      </c>
      <c r="D52" s="27">
        <f>10*4+6</f>
        <v>46</v>
      </c>
      <c r="E52" s="14">
        <f t="shared" si="20"/>
        <v>1</v>
      </c>
      <c r="F52" s="15">
        <f t="shared" si="21"/>
        <v>1</v>
      </c>
      <c r="G52" s="23">
        <f t="shared" si="30"/>
        <v>46</v>
      </c>
      <c r="H52" s="57">
        <f t="shared" si="22"/>
        <v>0</v>
      </c>
      <c r="I52" s="3">
        <f t="shared" si="23"/>
        <v>1</v>
      </c>
      <c r="J52" s="44">
        <v>0</v>
      </c>
      <c r="K52" s="46">
        <f t="shared" si="24"/>
        <v>1</v>
      </c>
      <c r="L52" s="11"/>
      <c r="M52" s="4">
        <v>2</v>
      </c>
      <c r="N52" s="5">
        <f t="shared" si="31"/>
        <v>2</v>
      </c>
      <c r="O52" s="11"/>
      <c r="P52" s="4">
        <f t="shared" si="32"/>
        <v>0.2</v>
      </c>
      <c r="Q52" s="37">
        <f t="shared" si="19"/>
        <v>0.4</v>
      </c>
      <c r="R52" s="11"/>
      <c r="S52" s="34">
        <f t="shared" si="33"/>
        <v>7</v>
      </c>
      <c r="T52" s="37">
        <f t="shared" si="34"/>
        <v>7</v>
      </c>
      <c r="U52" s="11"/>
      <c r="V52" s="28">
        <v>0</v>
      </c>
      <c r="W52" s="28">
        <f t="shared" si="35"/>
        <v>0</v>
      </c>
      <c r="X52" s="30"/>
      <c r="Y52" s="28">
        <v>0</v>
      </c>
      <c r="Z52" s="28">
        <f t="shared" si="25"/>
        <v>0</v>
      </c>
      <c r="AA52" s="30"/>
      <c r="AB52" s="28">
        <v>0</v>
      </c>
      <c r="AC52" s="28">
        <f t="shared" si="26"/>
        <v>0</v>
      </c>
      <c r="AD52" s="30"/>
      <c r="AE52" s="40">
        <f t="shared" si="27"/>
        <v>7.4</v>
      </c>
      <c r="AF52" s="30"/>
      <c r="AG52" s="43">
        <f t="shared" si="28"/>
        <v>0.16086956521739132</v>
      </c>
      <c r="AH52" s="1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</row>
    <row r="53" spans="1:49" s="1" customFormat="1" ht="15.75" x14ac:dyDescent="0.25">
      <c r="A53" s="2">
        <v>21</v>
      </c>
      <c r="B53" s="2" t="s">
        <v>99</v>
      </c>
      <c r="C53" s="2">
        <f t="shared" si="29"/>
        <v>42</v>
      </c>
      <c r="D53" s="27">
        <f>9*4+6</f>
        <v>42</v>
      </c>
      <c r="E53" s="14">
        <f t="shared" si="20"/>
        <v>1</v>
      </c>
      <c r="F53" s="15">
        <f t="shared" si="21"/>
        <v>1</v>
      </c>
      <c r="G53" s="23">
        <f t="shared" si="30"/>
        <v>42</v>
      </c>
      <c r="H53" s="57">
        <f t="shared" si="22"/>
        <v>0</v>
      </c>
      <c r="I53" s="3">
        <f t="shared" si="23"/>
        <v>1</v>
      </c>
      <c r="J53" s="44">
        <v>0</v>
      </c>
      <c r="K53" s="46">
        <f t="shared" si="24"/>
        <v>1</v>
      </c>
      <c r="L53" s="11"/>
      <c r="M53" s="4">
        <v>2</v>
      </c>
      <c r="N53" s="5">
        <f t="shared" si="31"/>
        <v>2</v>
      </c>
      <c r="O53" s="11"/>
      <c r="P53" s="4">
        <f t="shared" si="32"/>
        <v>0.2</v>
      </c>
      <c r="Q53" s="37">
        <f t="shared" si="19"/>
        <v>0.4</v>
      </c>
      <c r="R53" s="11"/>
      <c r="S53" s="34">
        <f t="shared" si="33"/>
        <v>7</v>
      </c>
      <c r="T53" s="37">
        <f t="shared" si="34"/>
        <v>7</v>
      </c>
      <c r="U53" s="11"/>
      <c r="V53" s="28">
        <v>0</v>
      </c>
      <c r="W53" s="28">
        <f t="shared" si="35"/>
        <v>0</v>
      </c>
      <c r="X53" s="30"/>
      <c r="Y53" s="28">
        <v>0</v>
      </c>
      <c r="Z53" s="28">
        <f t="shared" si="25"/>
        <v>0</v>
      </c>
      <c r="AA53" s="30"/>
      <c r="AB53" s="28">
        <v>0</v>
      </c>
      <c r="AC53" s="28">
        <f t="shared" si="26"/>
        <v>0</v>
      </c>
      <c r="AD53" s="30"/>
      <c r="AE53" s="40">
        <f t="shared" si="27"/>
        <v>7.4</v>
      </c>
      <c r="AF53" s="30"/>
      <c r="AG53" s="43">
        <f t="shared" si="28"/>
        <v>0.1761904761904762</v>
      </c>
      <c r="AH53" s="1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</row>
    <row r="54" spans="1:49" s="1" customFormat="1" ht="15.75" x14ac:dyDescent="0.25">
      <c r="A54" s="2">
        <v>22</v>
      </c>
      <c r="B54" s="2" t="s">
        <v>100</v>
      </c>
      <c r="C54" s="2">
        <f t="shared" si="29"/>
        <v>46</v>
      </c>
      <c r="D54" s="27">
        <f>10*4+6</f>
        <v>46</v>
      </c>
      <c r="E54" s="14">
        <f t="shared" si="20"/>
        <v>1</v>
      </c>
      <c r="F54" s="15">
        <f t="shared" si="21"/>
        <v>1</v>
      </c>
      <c r="G54" s="23">
        <f t="shared" si="30"/>
        <v>46</v>
      </c>
      <c r="H54" s="57">
        <f t="shared" si="22"/>
        <v>0</v>
      </c>
      <c r="I54" s="3">
        <f t="shared" si="23"/>
        <v>1</v>
      </c>
      <c r="J54" s="44">
        <v>0</v>
      </c>
      <c r="K54" s="46">
        <f t="shared" si="24"/>
        <v>1</v>
      </c>
      <c r="L54" s="11"/>
      <c r="M54" s="4">
        <v>2</v>
      </c>
      <c r="N54" s="5">
        <f t="shared" si="31"/>
        <v>2</v>
      </c>
      <c r="O54" s="11"/>
      <c r="P54" s="4">
        <f t="shared" si="32"/>
        <v>0.2</v>
      </c>
      <c r="Q54" s="37">
        <f t="shared" si="19"/>
        <v>0.4</v>
      </c>
      <c r="R54" s="11"/>
      <c r="S54" s="34">
        <f t="shared" si="33"/>
        <v>7</v>
      </c>
      <c r="T54" s="37">
        <f t="shared" si="34"/>
        <v>7</v>
      </c>
      <c r="U54" s="11"/>
      <c r="V54" s="28">
        <v>0</v>
      </c>
      <c r="W54" s="28">
        <f t="shared" si="35"/>
        <v>0</v>
      </c>
      <c r="X54" s="30"/>
      <c r="Y54" s="28">
        <v>0</v>
      </c>
      <c r="Z54" s="28">
        <f t="shared" si="25"/>
        <v>0</v>
      </c>
      <c r="AA54" s="30"/>
      <c r="AB54" s="28">
        <v>0</v>
      </c>
      <c r="AC54" s="28">
        <f t="shared" si="26"/>
        <v>0</v>
      </c>
      <c r="AD54" s="30"/>
      <c r="AE54" s="40">
        <f t="shared" si="27"/>
        <v>7.4</v>
      </c>
      <c r="AF54" s="30"/>
      <c r="AG54" s="43">
        <f t="shared" si="28"/>
        <v>0.16086956521739132</v>
      </c>
      <c r="AH54" s="1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</row>
    <row r="55" spans="1:49" s="1" customFormat="1" ht="15.75" x14ac:dyDescent="0.25">
      <c r="A55" s="2">
        <v>23</v>
      </c>
      <c r="B55" s="2" t="s">
        <v>101</v>
      </c>
      <c r="C55" s="2">
        <f t="shared" si="29"/>
        <v>24</v>
      </c>
      <c r="D55" s="27">
        <f>6*4</f>
        <v>24</v>
      </c>
      <c r="E55" s="14">
        <f t="shared" si="20"/>
        <v>1</v>
      </c>
      <c r="F55" s="15">
        <f t="shared" si="21"/>
        <v>1</v>
      </c>
      <c r="G55" s="23">
        <f t="shared" si="30"/>
        <v>24</v>
      </c>
      <c r="H55" s="57">
        <f t="shared" si="22"/>
        <v>0</v>
      </c>
      <c r="I55" s="3">
        <f t="shared" si="23"/>
        <v>1</v>
      </c>
      <c r="J55" s="44">
        <v>0</v>
      </c>
      <c r="K55" s="46">
        <f t="shared" si="24"/>
        <v>1</v>
      </c>
      <c r="L55" s="11"/>
      <c r="M55" s="4">
        <v>2</v>
      </c>
      <c r="N55" s="5">
        <f t="shared" si="31"/>
        <v>2</v>
      </c>
      <c r="O55" s="11"/>
      <c r="P55" s="4">
        <f t="shared" si="32"/>
        <v>0.2</v>
      </c>
      <c r="Q55" s="37">
        <f t="shared" si="19"/>
        <v>0.4</v>
      </c>
      <c r="R55" s="11"/>
      <c r="S55" s="34">
        <f t="shared" si="33"/>
        <v>7</v>
      </c>
      <c r="T55" s="37">
        <f t="shared" si="34"/>
        <v>7</v>
      </c>
      <c r="U55" s="11"/>
      <c r="V55" s="28">
        <v>0</v>
      </c>
      <c r="W55" s="28">
        <f t="shared" si="35"/>
        <v>0</v>
      </c>
      <c r="X55" s="30"/>
      <c r="Y55" s="28">
        <v>0</v>
      </c>
      <c r="Z55" s="28">
        <f t="shared" si="25"/>
        <v>0</v>
      </c>
      <c r="AA55" s="30"/>
      <c r="AB55" s="28">
        <v>0</v>
      </c>
      <c r="AC55" s="28">
        <f t="shared" si="26"/>
        <v>0</v>
      </c>
      <c r="AD55" s="30"/>
      <c r="AE55" s="40">
        <f t="shared" si="27"/>
        <v>7.4</v>
      </c>
      <c r="AF55" s="30"/>
      <c r="AG55" s="43">
        <f t="shared" si="28"/>
        <v>0.30833333333333335</v>
      </c>
      <c r="AH55" s="1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</row>
    <row r="56" spans="1:49" s="1" customFormat="1" ht="15.75" x14ac:dyDescent="0.25">
      <c r="A56" s="2">
        <v>24</v>
      </c>
      <c r="B56" s="2" t="s">
        <v>102</v>
      </c>
      <c r="C56" s="2">
        <f t="shared" si="29"/>
        <v>38</v>
      </c>
      <c r="D56" s="27">
        <f>8*4+6</f>
        <v>38</v>
      </c>
      <c r="E56" s="14">
        <f t="shared" si="20"/>
        <v>1</v>
      </c>
      <c r="F56" s="15">
        <f t="shared" si="21"/>
        <v>1</v>
      </c>
      <c r="G56" s="23">
        <f t="shared" si="30"/>
        <v>38</v>
      </c>
      <c r="H56" s="57">
        <f t="shared" si="22"/>
        <v>0</v>
      </c>
      <c r="I56" s="3">
        <f t="shared" si="23"/>
        <v>1</v>
      </c>
      <c r="J56" s="44">
        <v>0</v>
      </c>
      <c r="K56" s="46">
        <f t="shared" si="24"/>
        <v>1</v>
      </c>
      <c r="L56" s="11"/>
      <c r="M56" s="4">
        <v>2</v>
      </c>
      <c r="N56" s="5">
        <f t="shared" si="31"/>
        <v>2</v>
      </c>
      <c r="O56" s="11"/>
      <c r="P56" s="4">
        <f t="shared" si="32"/>
        <v>0.2</v>
      </c>
      <c r="Q56" s="37">
        <f t="shared" si="19"/>
        <v>0.4</v>
      </c>
      <c r="R56" s="11"/>
      <c r="S56" s="34">
        <f t="shared" si="33"/>
        <v>7</v>
      </c>
      <c r="T56" s="37">
        <f t="shared" si="34"/>
        <v>7</v>
      </c>
      <c r="U56" s="11"/>
      <c r="V56" s="28">
        <v>0</v>
      </c>
      <c r="W56" s="28">
        <f t="shared" si="35"/>
        <v>0</v>
      </c>
      <c r="X56" s="30"/>
      <c r="Y56" s="28">
        <v>0</v>
      </c>
      <c r="Z56" s="28">
        <f t="shared" si="25"/>
        <v>0</v>
      </c>
      <c r="AA56" s="30"/>
      <c r="AB56" s="28">
        <v>0</v>
      </c>
      <c r="AC56" s="28">
        <f t="shared" si="26"/>
        <v>0</v>
      </c>
      <c r="AD56" s="30"/>
      <c r="AE56" s="40">
        <f t="shared" si="27"/>
        <v>7.4</v>
      </c>
      <c r="AF56" s="30"/>
      <c r="AG56" s="43">
        <f t="shared" si="28"/>
        <v>0.19473684210526318</v>
      </c>
      <c r="AH56" s="1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</row>
    <row r="57" spans="1:49" s="1" customFormat="1" ht="15.75" x14ac:dyDescent="0.25">
      <c r="A57" s="2">
        <v>25</v>
      </c>
      <c r="B57" s="2" t="s">
        <v>103</v>
      </c>
      <c r="C57" s="2">
        <f t="shared" si="29"/>
        <v>50</v>
      </c>
      <c r="D57" s="27">
        <f>11*4+6</f>
        <v>50</v>
      </c>
      <c r="E57" s="14">
        <f t="shared" si="20"/>
        <v>1</v>
      </c>
      <c r="F57" s="15">
        <f t="shared" si="21"/>
        <v>1</v>
      </c>
      <c r="G57" s="23">
        <f t="shared" si="30"/>
        <v>50</v>
      </c>
      <c r="H57" s="57">
        <f t="shared" si="22"/>
        <v>0</v>
      </c>
      <c r="I57" s="3">
        <f t="shared" si="23"/>
        <v>1</v>
      </c>
      <c r="J57" s="44">
        <v>0</v>
      </c>
      <c r="K57" s="46">
        <f t="shared" si="24"/>
        <v>1</v>
      </c>
      <c r="L57" s="11"/>
      <c r="M57" s="4">
        <v>2</v>
      </c>
      <c r="N57" s="5">
        <f t="shared" si="31"/>
        <v>2</v>
      </c>
      <c r="O57" s="11"/>
      <c r="P57" s="4">
        <f t="shared" si="32"/>
        <v>0.2</v>
      </c>
      <c r="Q57" s="37">
        <f t="shared" si="19"/>
        <v>0.4</v>
      </c>
      <c r="R57" s="11"/>
      <c r="S57" s="34">
        <f t="shared" si="33"/>
        <v>7</v>
      </c>
      <c r="T57" s="37">
        <f t="shared" si="34"/>
        <v>7</v>
      </c>
      <c r="U57" s="11"/>
      <c r="V57" s="28">
        <v>0</v>
      </c>
      <c r="W57" s="28">
        <f t="shared" si="35"/>
        <v>0</v>
      </c>
      <c r="X57" s="30"/>
      <c r="Y57" s="28">
        <v>0</v>
      </c>
      <c r="Z57" s="28">
        <f t="shared" si="25"/>
        <v>0</v>
      </c>
      <c r="AA57" s="30"/>
      <c r="AB57" s="28">
        <v>0</v>
      </c>
      <c r="AC57" s="28">
        <f t="shared" si="26"/>
        <v>0</v>
      </c>
      <c r="AD57" s="30"/>
      <c r="AE57" s="40">
        <f t="shared" si="27"/>
        <v>7.4</v>
      </c>
      <c r="AF57" s="30"/>
      <c r="AG57" s="43">
        <f t="shared" si="28"/>
        <v>0.14800000000000002</v>
      </c>
      <c r="AH57" s="1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</row>
    <row r="58" spans="1:49" s="1" customFormat="1" ht="16.5" thickBot="1" x14ac:dyDescent="0.3">
      <c r="A58" s="2">
        <v>26</v>
      </c>
      <c r="B58" s="2" t="s">
        <v>104</v>
      </c>
      <c r="C58" s="2">
        <f t="shared" si="29"/>
        <v>42</v>
      </c>
      <c r="D58" s="27">
        <f>9*4+6</f>
        <v>42</v>
      </c>
      <c r="E58" s="14">
        <f t="shared" si="20"/>
        <v>1</v>
      </c>
      <c r="F58" s="15">
        <f t="shared" si="21"/>
        <v>1</v>
      </c>
      <c r="G58" s="23">
        <f t="shared" si="30"/>
        <v>42</v>
      </c>
      <c r="H58" s="57">
        <f t="shared" si="22"/>
        <v>0</v>
      </c>
      <c r="I58" s="3">
        <f t="shared" si="23"/>
        <v>1</v>
      </c>
      <c r="J58" s="44">
        <v>0</v>
      </c>
      <c r="K58" s="46">
        <f t="shared" si="24"/>
        <v>1</v>
      </c>
      <c r="L58" s="11"/>
      <c r="M58" s="4">
        <v>2</v>
      </c>
      <c r="N58" s="5">
        <f t="shared" si="31"/>
        <v>2</v>
      </c>
      <c r="O58" s="11"/>
      <c r="P58" s="4">
        <f t="shared" si="32"/>
        <v>0.2</v>
      </c>
      <c r="Q58" s="37">
        <f t="shared" si="19"/>
        <v>0.4</v>
      </c>
      <c r="R58" s="11"/>
      <c r="S58" s="34">
        <f t="shared" si="33"/>
        <v>7</v>
      </c>
      <c r="T58" s="37">
        <f t="shared" si="34"/>
        <v>7</v>
      </c>
      <c r="U58" s="11"/>
      <c r="V58" s="28">
        <v>0</v>
      </c>
      <c r="W58" s="28">
        <f t="shared" si="35"/>
        <v>0</v>
      </c>
      <c r="X58" s="30"/>
      <c r="Y58" s="28">
        <v>0</v>
      </c>
      <c r="Z58" s="28">
        <f t="shared" si="25"/>
        <v>0</v>
      </c>
      <c r="AA58" s="30"/>
      <c r="AB58" s="28">
        <v>0</v>
      </c>
      <c r="AC58" s="28">
        <f t="shared" si="26"/>
        <v>0</v>
      </c>
      <c r="AD58" s="30"/>
      <c r="AE58" s="40">
        <f t="shared" si="27"/>
        <v>7.4</v>
      </c>
      <c r="AF58" s="30"/>
      <c r="AG58" s="43">
        <f t="shared" si="28"/>
        <v>0.1761904761904762</v>
      </c>
      <c r="AH58" s="1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</row>
    <row r="59" spans="1:49" s="1" customFormat="1" ht="18" customHeight="1" x14ac:dyDescent="0.25">
      <c r="A59" s="234" t="s">
        <v>79</v>
      </c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32"/>
      <c r="M59" s="32"/>
      <c r="N59" s="32"/>
      <c r="O59" s="32"/>
      <c r="P59" s="11"/>
      <c r="Q59" s="35"/>
      <c r="R59" s="32"/>
      <c r="S59" s="12"/>
      <c r="T59" s="35"/>
      <c r="U59" s="32"/>
      <c r="V59" s="12"/>
      <c r="W59" s="35"/>
      <c r="X59" s="32"/>
      <c r="Y59" s="12"/>
      <c r="Z59" s="35"/>
      <c r="AA59" s="32"/>
      <c r="AB59" s="12"/>
      <c r="AC59" s="35"/>
      <c r="AD59" s="32"/>
      <c r="AE59" s="35"/>
      <c r="AF59" s="32"/>
      <c r="AG59" s="35"/>
      <c r="AH59" s="32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</row>
    <row r="60" spans="1:49" ht="15.75" x14ac:dyDescent="0.25">
      <c r="A60" s="235" t="s">
        <v>11</v>
      </c>
      <c r="B60" s="235"/>
      <c r="C60" s="98">
        <v>1</v>
      </c>
      <c r="D60" s="98">
        <f t="shared" ref="D60:K60" si="36">SUM(D61:D86)</f>
        <v>462</v>
      </c>
      <c r="E60" s="98">
        <f t="shared" si="36"/>
        <v>26</v>
      </c>
      <c r="F60" s="98">
        <f t="shared" si="36"/>
        <v>26</v>
      </c>
      <c r="G60" s="98">
        <f t="shared" si="36"/>
        <v>462</v>
      </c>
      <c r="H60" s="98">
        <f t="shared" si="36"/>
        <v>0</v>
      </c>
      <c r="I60" s="98">
        <f t="shared" si="36"/>
        <v>26</v>
      </c>
      <c r="J60" s="98">
        <f t="shared" si="36"/>
        <v>0</v>
      </c>
      <c r="K60" s="98">
        <f t="shared" si="36"/>
        <v>26</v>
      </c>
      <c r="L60" s="30"/>
      <c r="M60" s="98"/>
      <c r="N60" s="98">
        <f>SUM(N61:N86)</f>
        <v>34.800000000000018</v>
      </c>
      <c r="O60" s="30"/>
      <c r="P60" s="28">
        <v>0.5</v>
      </c>
      <c r="Q60" s="28">
        <f t="shared" ref="Q60:Q86" si="37">P60*N60</f>
        <v>17.400000000000009</v>
      </c>
      <c r="R60" s="30"/>
      <c r="S60" s="28">
        <v>7</v>
      </c>
      <c r="T60" s="28">
        <f>S60*Q60</f>
        <v>121.80000000000007</v>
      </c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106"/>
      <c r="AF60" s="30"/>
      <c r="AG60" s="30">
        <f>MAX(AG61:AG86)</f>
        <v>0.63958333333333328</v>
      </c>
      <c r="AH60" s="30"/>
    </row>
    <row r="61" spans="1:49" s="1" customFormat="1" ht="15.75" x14ac:dyDescent="0.25">
      <c r="A61" s="2">
        <v>1</v>
      </c>
      <c r="B61" s="2" t="s">
        <v>78</v>
      </c>
      <c r="C61" s="2">
        <f>D61*$C$60</f>
        <v>18</v>
      </c>
      <c r="D61" s="27">
        <v>18</v>
      </c>
      <c r="E61" s="14">
        <f t="shared" ref="E61:E86" si="38">C61/D61</f>
        <v>1</v>
      </c>
      <c r="F61" s="15">
        <f t="shared" ref="F61:F86" si="39">IF(INT(E61)&gt;=1, INT(E61), 1)</f>
        <v>1</v>
      </c>
      <c r="G61" s="23">
        <f>F61*D61</f>
        <v>18</v>
      </c>
      <c r="H61" s="57">
        <f t="shared" ref="H61:H86" si="40">IF(C61&gt;G61, C61-G61, IF(G61-C61=0, 0, CONCATENATE("(",G61-C61,")")))</f>
        <v>0</v>
      </c>
      <c r="I61" s="3">
        <f t="shared" ref="I61:I86" si="41">IF(INT(E61)=E61,E61,IF(AND(E61&lt;1, E61&gt;0), 1,IF(((F61*D61)+H61)-C61=0,F61,F61+1)+1))</f>
        <v>1</v>
      </c>
      <c r="J61" s="44">
        <v>0</v>
      </c>
      <c r="K61" s="46">
        <f t="shared" ref="K61:K86" si="42">IF(E61-J61&lt;0, 0, E61-J61)</f>
        <v>1</v>
      </c>
      <c r="L61" s="11"/>
      <c r="M61" s="4">
        <v>1.35</v>
      </c>
      <c r="N61" s="5">
        <f>M61*I61</f>
        <v>1.35</v>
      </c>
      <c r="O61" s="11"/>
      <c r="P61" s="4">
        <f>$P$60</f>
        <v>0.5</v>
      </c>
      <c r="Q61" s="37">
        <f t="shared" si="37"/>
        <v>0.67500000000000004</v>
      </c>
      <c r="R61" s="11"/>
      <c r="S61" s="34">
        <f>$S$60</f>
        <v>7</v>
      </c>
      <c r="T61" s="37">
        <f>S61*I61</f>
        <v>7</v>
      </c>
      <c r="U61" s="11"/>
      <c r="V61" s="28">
        <v>0</v>
      </c>
      <c r="W61" s="28">
        <f>V61*C61</f>
        <v>0</v>
      </c>
      <c r="X61" s="30"/>
      <c r="Y61" s="28">
        <v>0</v>
      </c>
      <c r="Z61" s="28">
        <f>Y61*$C$61</f>
        <v>0</v>
      </c>
      <c r="AA61" s="30"/>
      <c r="AB61" s="28">
        <v>0</v>
      </c>
      <c r="AC61" s="28">
        <f t="shared" ref="AC61:AC86" si="43">AB61*C61</f>
        <v>0</v>
      </c>
      <c r="AD61" s="30"/>
      <c r="AE61" s="40">
        <f t="shared" ref="AE61:AE86" si="44">AC61+Z61+W61+T61+Q61</f>
        <v>7.6749999999999998</v>
      </c>
      <c r="AF61" s="30"/>
      <c r="AG61" s="43">
        <f t="shared" ref="AG61:AG86" si="45">AE61/C61</f>
        <v>0.42638888888888887</v>
      </c>
      <c r="AH61" s="11"/>
      <c r="AI61" s="31">
        <f>MAX(D61:D86)</f>
        <v>33</v>
      </c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</row>
    <row r="62" spans="1:49" s="1" customFormat="1" ht="15.75" x14ac:dyDescent="0.25">
      <c r="A62" s="2">
        <v>2</v>
      </c>
      <c r="B62" s="2" t="s">
        <v>80</v>
      </c>
      <c r="C62" s="2">
        <f t="shared" ref="C62:C86" si="46">D62*$C$60</f>
        <v>15</v>
      </c>
      <c r="D62" s="27">
        <v>15</v>
      </c>
      <c r="E62" s="14">
        <f t="shared" si="38"/>
        <v>1</v>
      </c>
      <c r="F62" s="15">
        <f t="shared" si="39"/>
        <v>1</v>
      </c>
      <c r="G62" s="23">
        <f t="shared" ref="G62" si="47">F62*D62</f>
        <v>15</v>
      </c>
      <c r="H62" s="57">
        <f t="shared" si="40"/>
        <v>0</v>
      </c>
      <c r="I62" s="3">
        <f t="shared" si="41"/>
        <v>1</v>
      </c>
      <c r="J62" s="44">
        <v>0</v>
      </c>
      <c r="K62" s="46">
        <f t="shared" si="42"/>
        <v>1</v>
      </c>
      <c r="L62" s="11"/>
      <c r="M62" s="4">
        <v>1.26</v>
      </c>
      <c r="N62" s="5">
        <f t="shared" ref="N62" si="48">M62*I62</f>
        <v>1.26</v>
      </c>
      <c r="O62" s="11"/>
      <c r="P62" s="4">
        <f t="shared" ref="P62:P86" si="49">$P$60</f>
        <v>0.5</v>
      </c>
      <c r="Q62" s="37">
        <f t="shared" si="37"/>
        <v>0.63</v>
      </c>
      <c r="R62" s="11"/>
      <c r="S62" s="34">
        <f t="shared" ref="S62:S86" si="50">$S$60</f>
        <v>7</v>
      </c>
      <c r="T62" s="37">
        <f t="shared" ref="T62" si="51">S62*I62</f>
        <v>7</v>
      </c>
      <c r="U62" s="11"/>
      <c r="V62" s="28">
        <v>0</v>
      </c>
      <c r="W62" s="28">
        <f t="shared" ref="W62:W86" si="52">V62*$C$61</f>
        <v>0</v>
      </c>
      <c r="X62" s="30"/>
      <c r="Y62" s="28">
        <v>0</v>
      </c>
      <c r="Z62" s="28">
        <f t="shared" ref="Z62:Z86" si="53">Y62*$C$61</f>
        <v>0</v>
      </c>
      <c r="AA62" s="30"/>
      <c r="AB62" s="28">
        <v>0</v>
      </c>
      <c r="AC62" s="28">
        <f t="shared" si="43"/>
        <v>0</v>
      </c>
      <c r="AD62" s="30"/>
      <c r="AE62" s="40">
        <f t="shared" si="44"/>
        <v>7.63</v>
      </c>
      <c r="AF62" s="30"/>
      <c r="AG62" s="43">
        <f t="shared" si="45"/>
        <v>0.50866666666666671</v>
      </c>
      <c r="AH62" s="11"/>
      <c r="AI62" s="31">
        <f>MIN(D62:D87)</f>
        <v>12</v>
      </c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</row>
    <row r="63" spans="1:49" s="1" customFormat="1" ht="15.75" x14ac:dyDescent="0.25">
      <c r="A63" s="2">
        <v>3</v>
      </c>
      <c r="B63" s="2" t="s">
        <v>81</v>
      </c>
      <c r="C63" s="2">
        <f t="shared" si="46"/>
        <v>15</v>
      </c>
      <c r="D63" s="27">
        <v>15</v>
      </c>
      <c r="E63" s="14">
        <f t="shared" si="38"/>
        <v>1</v>
      </c>
      <c r="F63" s="15">
        <f t="shared" si="39"/>
        <v>1</v>
      </c>
      <c r="G63" s="23">
        <f t="shared" ref="G63" si="54">F63*D63</f>
        <v>15</v>
      </c>
      <c r="H63" s="57">
        <f t="shared" si="40"/>
        <v>0</v>
      </c>
      <c r="I63" s="3">
        <f t="shared" si="41"/>
        <v>1</v>
      </c>
      <c r="J63" s="44">
        <v>0</v>
      </c>
      <c r="K63" s="46">
        <f t="shared" si="42"/>
        <v>1</v>
      </c>
      <c r="L63" s="11"/>
      <c r="M63" s="4">
        <v>1.4</v>
      </c>
      <c r="N63" s="5">
        <f t="shared" ref="N63" si="55">M63*I63</f>
        <v>1.4</v>
      </c>
      <c r="O63" s="11"/>
      <c r="P63" s="4">
        <f t="shared" si="49"/>
        <v>0.5</v>
      </c>
      <c r="Q63" s="37">
        <f t="shared" si="37"/>
        <v>0.7</v>
      </c>
      <c r="R63" s="11"/>
      <c r="S63" s="34">
        <f t="shared" si="50"/>
        <v>7</v>
      </c>
      <c r="T63" s="37">
        <f t="shared" ref="T63" si="56">S63*I63</f>
        <v>7</v>
      </c>
      <c r="U63" s="11"/>
      <c r="V63" s="28">
        <v>0</v>
      </c>
      <c r="W63" s="28">
        <f t="shared" si="52"/>
        <v>0</v>
      </c>
      <c r="X63" s="30"/>
      <c r="Y63" s="28">
        <v>0</v>
      </c>
      <c r="Z63" s="28">
        <f t="shared" si="53"/>
        <v>0</v>
      </c>
      <c r="AA63" s="30"/>
      <c r="AB63" s="28">
        <v>0</v>
      </c>
      <c r="AC63" s="28">
        <f t="shared" si="43"/>
        <v>0</v>
      </c>
      <c r="AD63" s="30"/>
      <c r="AE63" s="40">
        <f t="shared" si="44"/>
        <v>7.7</v>
      </c>
      <c r="AF63" s="30"/>
      <c r="AG63" s="43">
        <f t="shared" si="45"/>
        <v>0.51333333333333331</v>
      </c>
      <c r="AH63" s="1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</row>
    <row r="64" spans="1:49" s="1" customFormat="1" ht="15.75" x14ac:dyDescent="0.25">
      <c r="A64" s="2">
        <v>4</v>
      </c>
      <c r="B64" s="2" t="s">
        <v>82</v>
      </c>
      <c r="C64" s="2">
        <f t="shared" si="46"/>
        <v>15</v>
      </c>
      <c r="D64" s="27">
        <v>15</v>
      </c>
      <c r="E64" s="14">
        <f t="shared" si="38"/>
        <v>1</v>
      </c>
      <c r="F64" s="15">
        <f t="shared" si="39"/>
        <v>1</v>
      </c>
      <c r="G64" s="23">
        <f t="shared" ref="G64" si="57">F64*D64</f>
        <v>15</v>
      </c>
      <c r="H64" s="57">
        <f t="shared" si="40"/>
        <v>0</v>
      </c>
      <c r="I64" s="3">
        <f t="shared" si="41"/>
        <v>1</v>
      </c>
      <c r="J64" s="44">
        <v>0</v>
      </c>
      <c r="K64" s="46">
        <f t="shared" si="42"/>
        <v>1</v>
      </c>
      <c r="L64" s="11"/>
      <c r="M64" s="4">
        <v>1.18</v>
      </c>
      <c r="N64" s="5">
        <f t="shared" ref="N64" si="58">M64*I64</f>
        <v>1.18</v>
      </c>
      <c r="O64" s="11"/>
      <c r="P64" s="4">
        <f t="shared" si="49"/>
        <v>0.5</v>
      </c>
      <c r="Q64" s="37">
        <f t="shared" si="37"/>
        <v>0.59</v>
      </c>
      <c r="R64" s="11"/>
      <c r="S64" s="34">
        <f t="shared" si="50"/>
        <v>7</v>
      </c>
      <c r="T64" s="37">
        <f t="shared" ref="T64" si="59">S64*I64</f>
        <v>7</v>
      </c>
      <c r="U64" s="11"/>
      <c r="V64" s="28">
        <v>0</v>
      </c>
      <c r="W64" s="28">
        <f t="shared" si="52"/>
        <v>0</v>
      </c>
      <c r="X64" s="30"/>
      <c r="Y64" s="28">
        <v>0</v>
      </c>
      <c r="Z64" s="28">
        <f t="shared" si="53"/>
        <v>0</v>
      </c>
      <c r="AA64" s="30"/>
      <c r="AB64" s="28">
        <v>0</v>
      </c>
      <c r="AC64" s="28">
        <f t="shared" si="43"/>
        <v>0</v>
      </c>
      <c r="AD64" s="30"/>
      <c r="AE64" s="40">
        <f t="shared" si="44"/>
        <v>7.59</v>
      </c>
      <c r="AF64" s="30"/>
      <c r="AG64" s="43">
        <f t="shared" si="45"/>
        <v>0.50600000000000001</v>
      </c>
      <c r="AH64" s="1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</row>
    <row r="65" spans="1:49" s="1" customFormat="1" ht="15.75" x14ac:dyDescent="0.25">
      <c r="A65" s="2">
        <v>5</v>
      </c>
      <c r="B65" s="2" t="s">
        <v>83</v>
      </c>
      <c r="C65" s="2">
        <f t="shared" si="46"/>
        <v>18</v>
      </c>
      <c r="D65" s="27">
        <v>18</v>
      </c>
      <c r="E65" s="14">
        <f t="shared" si="38"/>
        <v>1</v>
      </c>
      <c r="F65" s="15">
        <f t="shared" si="39"/>
        <v>1</v>
      </c>
      <c r="G65" s="23">
        <f t="shared" ref="G65" si="60">F65*D65</f>
        <v>18</v>
      </c>
      <c r="H65" s="57">
        <f t="shared" si="40"/>
        <v>0</v>
      </c>
      <c r="I65" s="3">
        <f t="shared" si="41"/>
        <v>1</v>
      </c>
      <c r="J65" s="44">
        <v>0</v>
      </c>
      <c r="K65" s="46">
        <f t="shared" si="42"/>
        <v>1</v>
      </c>
      <c r="L65" s="11"/>
      <c r="M65" s="4">
        <v>1.37</v>
      </c>
      <c r="N65" s="5">
        <f t="shared" ref="N65" si="61">M65*I65</f>
        <v>1.37</v>
      </c>
      <c r="O65" s="11"/>
      <c r="P65" s="4">
        <f t="shared" si="49"/>
        <v>0.5</v>
      </c>
      <c r="Q65" s="37">
        <f t="shared" si="37"/>
        <v>0.68500000000000005</v>
      </c>
      <c r="R65" s="11"/>
      <c r="S65" s="34">
        <f t="shared" si="50"/>
        <v>7</v>
      </c>
      <c r="T65" s="37">
        <f t="shared" ref="T65" si="62">S65*I65</f>
        <v>7</v>
      </c>
      <c r="U65" s="11"/>
      <c r="V65" s="28">
        <v>0</v>
      </c>
      <c r="W65" s="28">
        <f t="shared" si="52"/>
        <v>0</v>
      </c>
      <c r="X65" s="30"/>
      <c r="Y65" s="28">
        <v>0</v>
      </c>
      <c r="Z65" s="28">
        <f t="shared" si="53"/>
        <v>0</v>
      </c>
      <c r="AA65" s="30"/>
      <c r="AB65" s="28">
        <v>0</v>
      </c>
      <c r="AC65" s="28">
        <f t="shared" si="43"/>
        <v>0</v>
      </c>
      <c r="AD65" s="30"/>
      <c r="AE65" s="40">
        <f t="shared" si="44"/>
        <v>7.6850000000000005</v>
      </c>
      <c r="AF65" s="30"/>
      <c r="AG65" s="43">
        <f t="shared" si="45"/>
        <v>0.42694444444444446</v>
      </c>
      <c r="AH65" s="1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</row>
    <row r="66" spans="1:49" s="1" customFormat="1" ht="15.75" x14ac:dyDescent="0.25">
      <c r="A66" s="2">
        <v>6</v>
      </c>
      <c r="B66" s="2" t="s">
        <v>84</v>
      </c>
      <c r="C66" s="2">
        <f t="shared" si="46"/>
        <v>24</v>
      </c>
      <c r="D66" s="27">
        <v>24</v>
      </c>
      <c r="E66" s="14">
        <f t="shared" si="38"/>
        <v>1</v>
      </c>
      <c r="F66" s="15">
        <f t="shared" si="39"/>
        <v>1</v>
      </c>
      <c r="G66" s="23">
        <f t="shared" ref="G66" si="63">F66*D66</f>
        <v>24</v>
      </c>
      <c r="H66" s="57">
        <f t="shared" si="40"/>
        <v>0</v>
      </c>
      <c r="I66" s="3">
        <f t="shared" si="41"/>
        <v>1</v>
      </c>
      <c r="J66" s="44">
        <v>0</v>
      </c>
      <c r="K66" s="46">
        <f t="shared" si="42"/>
        <v>1</v>
      </c>
      <c r="L66" s="11"/>
      <c r="M66" s="4">
        <v>1.45</v>
      </c>
      <c r="N66" s="5">
        <f t="shared" ref="N66" si="64">M66*I66</f>
        <v>1.45</v>
      </c>
      <c r="O66" s="11"/>
      <c r="P66" s="4">
        <f t="shared" si="49"/>
        <v>0.5</v>
      </c>
      <c r="Q66" s="37">
        <f t="shared" si="37"/>
        <v>0.72499999999999998</v>
      </c>
      <c r="R66" s="11"/>
      <c r="S66" s="34">
        <f t="shared" si="50"/>
        <v>7</v>
      </c>
      <c r="T66" s="37">
        <f t="shared" ref="T66" si="65">S66*I66</f>
        <v>7</v>
      </c>
      <c r="U66" s="11"/>
      <c r="V66" s="28">
        <v>0</v>
      </c>
      <c r="W66" s="28">
        <f t="shared" si="52"/>
        <v>0</v>
      </c>
      <c r="X66" s="30"/>
      <c r="Y66" s="28">
        <v>0</v>
      </c>
      <c r="Z66" s="28">
        <f t="shared" si="53"/>
        <v>0</v>
      </c>
      <c r="AA66" s="30"/>
      <c r="AB66" s="28">
        <v>0</v>
      </c>
      <c r="AC66" s="28">
        <f t="shared" si="43"/>
        <v>0</v>
      </c>
      <c r="AD66" s="30"/>
      <c r="AE66" s="40">
        <f t="shared" si="44"/>
        <v>7.7249999999999996</v>
      </c>
      <c r="AF66" s="30"/>
      <c r="AG66" s="43">
        <f t="shared" si="45"/>
        <v>0.32187499999999997</v>
      </c>
      <c r="AH66" s="1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</row>
    <row r="67" spans="1:49" s="1" customFormat="1" ht="15.75" x14ac:dyDescent="0.25">
      <c r="A67" s="2">
        <v>7</v>
      </c>
      <c r="B67" s="2" t="s">
        <v>85</v>
      </c>
      <c r="C67" s="2">
        <f t="shared" si="46"/>
        <v>18</v>
      </c>
      <c r="D67" s="27">
        <v>18</v>
      </c>
      <c r="E67" s="14">
        <f t="shared" si="38"/>
        <v>1</v>
      </c>
      <c r="F67" s="15">
        <f t="shared" si="39"/>
        <v>1</v>
      </c>
      <c r="G67" s="23">
        <f t="shared" ref="G67" si="66">F67*D67</f>
        <v>18</v>
      </c>
      <c r="H67" s="57">
        <f t="shared" si="40"/>
        <v>0</v>
      </c>
      <c r="I67" s="3">
        <f t="shared" si="41"/>
        <v>1</v>
      </c>
      <c r="J67" s="44">
        <v>0</v>
      </c>
      <c r="K67" s="46">
        <f t="shared" si="42"/>
        <v>1</v>
      </c>
      <c r="L67" s="11"/>
      <c r="M67" s="4">
        <v>1.4</v>
      </c>
      <c r="N67" s="5">
        <f t="shared" ref="N67" si="67">M67*I67</f>
        <v>1.4</v>
      </c>
      <c r="O67" s="11"/>
      <c r="P67" s="4">
        <f t="shared" si="49"/>
        <v>0.5</v>
      </c>
      <c r="Q67" s="37">
        <f t="shared" si="37"/>
        <v>0.7</v>
      </c>
      <c r="R67" s="11"/>
      <c r="S67" s="34">
        <f t="shared" si="50"/>
        <v>7</v>
      </c>
      <c r="T67" s="37">
        <f t="shared" ref="T67" si="68">S67*I67</f>
        <v>7</v>
      </c>
      <c r="U67" s="11"/>
      <c r="V67" s="28">
        <v>0</v>
      </c>
      <c r="W67" s="28">
        <f t="shared" si="52"/>
        <v>0</v>
      </c>
      <c r="X67" s="30"/>
      <c r="Y67" s="28">
        <v>0</v>
      </c>
      <c r="Z67" s="28">
        <f t="shared" si="53"/>
        <v>0</v>
      </c>
      <c r="AA67" s="30"/>
      <c r="AB67" s="28">
        <v>0</v>
      </c>
      <c r="AC67" s="28">
        <f t="shared" si="43"/>
        <v>0</v>
      </c>
      <c r="AD67" s="30"/>
      <c r="AE67" s="40">
        <f t="shared" si="44"/>
        <v>7.7</v>
      </c>
      <c r="AF67" s="30"/>
      <c r="AG67" s="43">
        <f t="shared" si="45"/>
        <v>0.42777777777777781</v>
      </c>
      <c r="AH67" s="1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</row>
    <row r="68" spans="1:49" s="1" customFormat="1" ht="15.75" x14ac:dyDescent="0.25">
      <c r="A68" s="2">
        <v>8</v>
      </c>
      <c r="B68" s="2" t="s">
        <v>86</v>
      </c>
      <c r="C68" s="2">
        <f t="shared" si="46"/>
        <v>15</v>
      </c>
      <c r="D68" s="27">
        <v>15</v>
      </c>
      <c r="E68" s="14">
        <f t="shared" si="38"/>
        <v>1</v>
      </c>
      <c r="F68" s="15">
        <f t="shared" si="39"/>
        <v>1</v>
      </c>
      <c r="G68" s="23">
        <f t="shared" ref="G68" si="69">F68*D68</f>
        <v>15</v>
      </c>
      <c r="H68" s="57">
        <f t="shared" si="40"/>
        <v>0</v>
      </c>
      <c r="I68" s="3">
        <f t="shared" si="41"/>
        <v>1</v>
      </c>
      <c r="J68" s="44">
        <v>0</v>
      </c>
      <c r="K68" s="46">
        <f t="shared" si="42"/>
        <v>1</v>
      </c>
      <c r="L68" s="11"/>
      <c r="M68" s="4">
        <v>1.4</v>
      </c>
      <c r="N68" s="5">
        <f t="shared" ref="N68" si="70">M68*I68</f>
        <v>1.4</v>
      </c>
      <c r="O68" s="11"/>
      <c r="P68" s="4">
        <f t="shared" si="49"/>
        <v>0.5</v>
      </c>
      <c r="Q68" s="37">
        <f t="shared" si="37"/>
        <v>0.7</v>
      </c>
      <c r="R68" s="11"/>
      <c r="S68" s="34">
        <f t="shared" si="50"/>
        <v>7</v>
      </c>
      <c r="T68" s="37">
        <f t="shared" ref="T68" si="71">S68*I68</f>
        <v>7</v>
      </c>
      <c r="U68" s="11"/>
      <c r="V68" s="28">
        <v>0</v>
      </c>
      <c r="W68" s="28">
        <f t="shared" si="52"/>
        <v>0</v>
      </c>
      <c r="X68" s="30"/>
      <c r="Y68" s="28">
        <v>0</v>
      </c>
      <c r="Z68" s="28">
        <f t="shared" si="53"/>
        <v>0</v>
      </c>
      <c r="AA68" s="30"/>
      <c r="AB68" s="28">
        <v>0</v>
      </c>
      <c r="AC68" s="28">
        <f t="shared" si="43"/>
        <v>0</v>
      </c>
      <c r="AD68" s="30"/>
      <c r="AE68" s="40">
        <f t="shared" si="44"/>
        <v>7.7</v>
      </c>
      <c r="AF68" s="30"/>
      <c r="AG68" s="43">
        <f t="shared" si="45"/>
        <v>0.51333333333333331</v>
      </c>
      <c r="AH68" s="1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</row>
    <row r="69" spans="1:49" s="1" customFormat="1" ht="15.75" x14ac:dyDescent="0.25">
      <c r="A69" s="2">
        <v>9</v>
      </c>
      <c r="B69" s="2" t="s">
        <v>87</v>
      </c>
      <c r="C69" s="2">
        <f t="shared" si="46"/>
        <v>33</v>
      </c>
      <c r="D69" s="27">
        <v>33</v>
      </c>
      <c r="E69" s="14">
        <f t="shared" si="38"/>
        <v>1</v>
      </c>
      <c r="F69" s="15">
        <f t="shared" si="39"/>
        <v>1</v>
      </c>
      <c r="G69" s="23">
        <f t="shared" ref="G69" si="72">F69*D69</f>
        <v>33</v>
      </c>
      <c r="H69" s="57">
        <f t="shared" si="40"/>
        <v>0</v>
      </c>
      <c r="I69" s="3">
        <f t="shared" si="41"/>
        <v>1</v>
      </c>
      <c r="J69" s="44">
        <v>0</v>
      </c>
      <c r="K69" s="46">
        <f t="shared" si="42"/>
        <v>1</v>
      </c>
      <c r="L69" s="11"/>
      <c r="M69" s="4">
        <v>1.26</v>
      </c>
      <c r="N69" s="5">
        <f t="shared" ref="N69" si="73">M69*I69</f>
        <v>1.26</v>
      </c>
      <c r="O69" s="11"/>
      <c r="P69" s="4">
        <f t="shared" si="49"/>
        <v>0.5</v>
      </c>
      <c r="Q69" s="37">
        <f t="shared" si="37"/>
        <v>0.63</v>
      </c>
      <c r="R69" s="11"/>
      <c r="S69" s="34">
        <f t="shared" si="50"/>
        <v>7</v>
      </c>
      <c r="T69" s="37">
        <f t="shared" ref="T69" si="74">S69*I69</f>
        <v>7</v>
      </c>
      <c r="U69" s="11"/>
      <c r="V69" s="28">
        <v>0</v>
      </c>
      <c r="W69" s="28">
        <f t="shared" si="52"/>
        <v>0</v>
      </c>
      <c r="X69" s="30"/>
      <c r="Y69" s="28">
        <v>0</v>
      </c>
      <c r="Z69" s="28">
        <f t="shared" si="53"/>
        <v>0</v>
      </c>
      <c r="AA69" s="30"/>
      <c r="AB69" s="28">
        <v>0</v>
      </c>
      <c r="AC69" s="28">
        <f t="shared" si="43"/>
        <v>0</v>
      </c>
      <c r="AD69" s="30"/>
      <c r="AE69" s="40">
        <f t="shared" si="44"/>
        <v>7.63</v>
      </c>
      <c r="AF69" s="30"/>
      <c r="AG69" s="43">
        <f t="shared" si="45"/>
        <v>0.2312121212121212</v>
      </c>
      <c r="AH69" s="1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</row>
    <row r="70" spans="1:49" s="1" customFormat="1" ht="15.75" x14ac:dyDescent="0.25">
      <c r="A70" s="2">
        <v>10</v>
      </c>
      <c r="B70" s="2" t="s">
        <v>88</v>
      </c>
      <c r="C70" s="2">
        <f t="shared" si="46"/>
        <v>24</v>
      </c>
      <c r="D70" s="27">
        <v>24</v>
      </c>
      <c r="E70" s="14">
        <f t="shared" si="38"/>
        <v>1</v>
      </c>
      <c r="F70" s="15">
        <f t="shared" si="39"/>
        <v>1</v>
      </c>
      <c r="G70" s="23">
        <f t="shared" ref="G70" si="75">F70*D70</f>
        <v>24</v>
      </c>
      <c r="H70" s="57">
        <f t="shared" si="40"/>
        <v>0</v>
      </c>
      <c r="I70" s="3">
        <f t="shared" si="41"/>
        <v>1</v>
      </c>
      <c r="J70" s="44">
        <v>0</v>
      </c>
      <c r="K70" s="46">
        <f t="shared" si="42"/>
        <v>1</v>
      </c>
      <c r="L70" s="11"/>
      <c r="M70" s="4">
        <v>1.35</v>
      </c>
      <c r="N70" s="5">
        <f t="shared" ref="N70" si="76">M70*I70</f>
        <v>1.35</v>
      </c>
      <c r="O70" s="11"/>
      <c r="P70" s="4">
        <f t="shared" si="49"/>
        <v>0.5</v>
      </c>
      <c r="Q70" s="37">
        <f t="shared" si="37"/>
        <v>0.67500000000000004</v>
      </c>
      <c r="R70" s="11"/>
      <c r="S70" s="34">
        <f t="shared" si="50"/>
        <v>7</v>
      </c>
      <c r="T70" s="37">
        <f t="shared" ref="T70" si="77">S70*I70</f>
        <v>7</v>
      </c>
      <c r="U70" s="11"/>
      <c r="V70" s="28">
        <v>0</v>
      </c>
      <c r="W70" s="28">
        <f t="shared" si="52"/>
        <v>0</v>
      </c>
      <c r="X70" s="30"/>
      <c r="Y70" s="28">
        <v>0</v>
      </c>
      <c r="Z70" s="28">
        <f t="shared" si="53"/>
        <v>0</v>
      </c>
      <c r="AA70" s="30"/>
      <c r="AB70" s="28">
        <v>0</v>
      </c>
      <c r="AC70" s="28">
        <f t="shared" si="43"/>
        <v>0</v>
      </c>
      <c r="AD70" s="30"/>
      <c r="AE70" s="40">
        <f t="shared" si="44"/>
        <v>7.6749999999999998</v>
      </c>
      <c r="AF70" s="30"/>
      <c r="AG70" s="43">
        <f t="shared" si="45"/>
        <v>0.31979166666666664</v>
      </c>
      <c r="AH70" s="1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</row>
    <row r="71" spans="1:49" s="1" customFormat="1" ht="15.75" x14ac:dyDescent="0.25">
      <c r="A71" s="2">
        <v>11</v>
      </c>
      <c r="B71" s="2" t="s">
        <v>89</v>
      </c>
      <c r="C71" s="2">
        <f t="shared" si="46"/>
        <v>15</v>
      </c>
      <c r="D71" s="27">
        <v>15</v>
      </c>
      <c r="E71" s="14">
        <f t="shared" si="38"/>
        <v>1</v>
      </c>
      <c r="F71" s="15">
        <f t="shared" si="39"/>
        <v>1</v>
      </c>
      <c r="G71" s="23">
        <f t="shared" ref="G71" si="78">F71*D71</f>
        <v>15</v>
      </c>
      <c r="H71" s="57">
        <f t="shared" si="40"/>
        <v>0</v>
      </c>
      <c r="I71" s="3">
        <f t="shared" si="41"/>
        <v>1</v>
      </c>
      <c r="J71" s="44">
        <v>0</v>
      </c>
      <c r="K71" s="46">
        <f t="shared" si="42"/>
        <v>1</v>
      </c>
      <c r="L71" s="11"/>
      <c r="M71" s="4">
        <v>1.35</v>
      </c>
      <c r="N71" s="5">
        <f t="shared" ref="N71" si="79">M71*I71</f>
        <v>1.35</v>
      </c>
      <c r="O71" s="11"/>
      <c r="P71" s="4">
        <f t="shared" si="49"/>
        <v>0.5</v>
      </c>
      <c r="Q71" s="37">
        <f t="shared" si="37"/>
        <v>0.67500000000000004</v>
      </c>
      <c r="R71" s="11"/>
      <c r="S71" s="34">
        <f t="shared" si="50"/>
        <v>7</v>
      </c>
      <c r="T71" s="37">
        <f t="shared" ref="T71" si="80">S71*I71</f>
        <v>7</v>
      </c>
      <c r="U71" s="11"/>
      <c r="V71" s="28">
        <v>0</v>
      </c>
      <c r="W71" s="28">
        <f t="shared" si="52"/>
        <v>0</v>
      </c>
      <c r="X71" s="30"/>
      <c r="Y71" s="28">
        <v>0</v>
      </c>
      <c r="Z71" s="28">
        <f t="shared" si="53"/>
        <v>0</v>
      </c>
      <c r="AA71" s="30"/>
      <c r="AB71" s="28">
        <v>0</v>
      </c>
      <c r="AC71" s="28">
        <f t="shared" si="43"/>
        <v>0</v>
      </c>
      <c r="AD71" s="30"/>
      <c r="AE71" s="40">
        <f t="shared" si="44"/>
        <v>7.6749999999999998</v>
      </c>
      <c r="AF71" s="30"/>
      <c r="AG71" s="43">
        <f t="shared" si="45"/>
        <v>0.5116666666666666</v>
      </c>
      <c r="AH71" s="1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</row>
    <row r="72" spans="1:49" s="1" customFormat="1" ht="15.75" x14ac:dyDescent="0.25">
      <c r="A72" s="2">
        <v>12</v>
      </c>
      <c r="B72" s="2" t="s">
        <v>90</v>
      </c>
      <c r="C72" s="2">
        <f t="shared" si="46"/>
        <v>21</v>
      </c>
      <c r="D72" s="27">
        <v>21</v>
      </c>
      <c r="E72" s="14">
        <f t="shared" si="38"/>
        <v>1</v>
      </c>
      <c r="F72" s="15">
        <f t="shared" si="39"/>
        <v>1</v>
      </c>
      <c r="G72" s="23">
        <f t="shared" ref="G72" si="81">F72*D72</f>
        <v>21</v>
      </c>
      <c r="H72" s="57">
        <f t="shared" si="40"/>
        <v>0</v>
      </c>
      <c r="I72" s="3">
        <f t="shared" si="41"/>
        <v>1</v>
      </c>
      <c r="J72" s="44">
        <v>0</v>
      </c>
      <c r="K72" s="46">
        <f t="shared" si="42"/>
        <v>1</v>
      </c>
      <c r="L72" s="11"/>
      <c r="M72" s="4">
        <v>1.35</v>
      </c>
      <c r="N72" s="5">
        <f t="shared" ref="N72" si="82">M72*I72</f>
        <v>1.35</v>
      </c>
      <c r="O72" s="11"/>
      <c r="P72" s="4">
        <f t="shared" si="49"/>
        <v>0.5</v>
      </c>
      <c r="Q72" s="37">
        <f t="shared" si="37"/>
        <v>0.67500000000000004</v>
      </c>
      <c r="R72" s="11"/>
      <c r="S72" s="34">
        <f t="shared" si="50"/>
        <v>7</v>
      </c>
      <c r="T72" s="37">
        <f t="shared" ref="T72" si="83">S72*I72</f>
        <v>7</v>
      </c>
      <c r="U72" s="11"/>
      <c r="V72" s="28">
        <v>0</v>
      </c>
      <c r="W72" s="28">
        <f t="shared" si="52"/>
        <v>0</v>
      </c>
      <c r="X72" s="30"/>
      <c r="Y72" s="28">
        <v>0</v>
      </c>
      <c r="Z72" s="28">
        <f t="shared" si="53"/>
        <v>0</v>
      </c>
      <c r="AA72" s="30"/>
      <c r="AB72" s="28">
        <v>0</v>
      </c>
      <c r="AC72" s="28">
        <f t="shared" si="43"/>
        <v>0</v>
      </c>
      <c r="AD72" s="30"/>
      <c r="AE72" s="40">
        <f t="shared" si="44"/>
        <v>7.6749999999999998</v>
      </c>
      <c r="AF72" s="30"/>
      <c r="AG72" s="43">
        <f t="shared" si="45"/>
        <v>0.36547619047619045</v>
      </c>
      <c r="AH72" s="1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</row>
    <row r="73" spans="1:49" s="1" customFormat="1" ht="15.75" x14ac:dyDescent="0.25">
      <c r="A73" s="2">
        <v>13</v>
      </c>
      <c r="B73" s="2" t="s">
        <v>91</v>
      </c>
      <c r="C73" s="2">
        <f t="shared" si="46"/>
        <v>12</v>
      </c>
      <c r="D73" s="27">
        <v>12</v>
      </c>
      <c r="E73" s="14">
        <f t="shared" si="38"/>
        <v>1</v>
      </c>
      <c r="F73" s="15">
        <f t="shared" si="39"/>
        <v>1</v>
      </c>
      <c r="G73" s="23">
        <f t="shared" ref="G73" si="84">F73*D73</f>
        <v>12</v>
      </c>
      <c r="H73" s="57">
        <f t="shared" si="40"/>
        <v>0</v>
      </c>
      <c r="I73" s="3">
        <f t="shared" si="41"/>
        <v>1</v>
      </c>
      <c r="J73" s="44">
        <v>0</v>
      </c>
      <c r="K73" s="46">
        <f t="shared" si="42"/>
        <v>1</v>
      </c>
      <c r="L73" s="11"/>
      <c r="M73" s="4">
        <v>1.34</v>
      </c>
      <c r="N73" s="5">
        <f t="shared" ref="N73" si="85">M73*I73</f>
        <v>1.34</v>
      </c>
      <c r="O73" s="11"/>
      <c r="P73" s="4">
        <f t="shared" si="49"/>
        <v>0.5</v>
      </c>
      <c r="Q73" s="37">
        <f t="shared" si="37"/>
        <v>0.67</v>
      </c>
      <c r="R73" s="11"/>
      <c r="S73" s="34">
        <f t="shared" si="50"/>
        <v>7</v>
      </c>
      <c r="T73" s="37">
        <f t="shared" ref="T73" si="86">S73*I73</f>
        <v>7</v>
      </c>
      <c r="U73" s="11"/>
      <c r="V73" s="28">
        <v>0</v>
      </c>
      <c r="W73" s="28">
        <f t="shared" si="52"/>
        <v>0</v>
      </c>
      <c r="X73" s="30"/>
      <c r="Y73" s="28">
        <v>0</v>
      </c>
      <c r="Z73" s="28">
        <f t="shared" si="53"/>
        <v>0</v>
      </c>
      <c r="AA73" s="30"/>
      <c r="AB73" s="28">
        <v>0</v>
      </c>
      <c r="AC73" s="28">
        <f t="shared" si="43"/>
        <v>0</v>
      </c>
      <c r="AD73" s="30"/>
      <c r="AE73" s="40">
        <f t="shared" si="44"/>
        <v>7.67</v>
      </c>
      <c r="AF73" s="30"/>
      <c r="AG73" s="43">
        <f t="shared" si="45"/>
        <v>0.63916666666666666</v>
      </c>
      <c r="AH73" s="1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</row>
    <row r="74" spans="1:49" s="1" customFormat="1" ht="15.75" x14ac:dyDescent="0.25">
      <c r="A74" s="2">
        <v>14</v>
      </c>
      <c r="B74" s="2" t="s">
        <v>92</v>
      </c>
      <c r="C74" s="2">
        <f t="shared" si="46"/>
        <v>15</v>
      </c>
      <c r="D74" s="27">
        <v>15</v>
      </c>
      <c r="E74" s="14">
        <f t="shared" si="38"/>
        <v>1</v>
      </c>
      <c r="F74" s="15">
        <f t="shared" si="39"/>
        <v>1</v>
      </c>
      <c r="G74" s="23">
        <f t="shared" ref="G74" si="87">F74*D74</f>
        <v>15</v>
      </c>
      <c r="H74" s="57">
        <f t="shared" si="40"/>
        <v>0</v>
      </c>
      <c r="I74" s="3">
        <f t="shared" si="41"/>
        <v>1</v>
      </c>
      <c r="J74" s="44">
        <v>0</v>
      </c>
      <c r="K74" s="46">
        <f t="shared" si="42"/>
        <v>1</v>
      </c>
      <c r="L74" s="11"/>
      <c r="M74" s="4">
        <v>1.1399999999999999</v>
      </c>
      <c r="N74" s="5">
        <f t="shared" ref="N74" si="88">M74*I74</f>
        <v>1.1399999999999999</v>
      </c>
      <c r="O74" s="11"/>
      <c r="P74" s="4">
        <f t="shared" si="49"/>
        <v>0.5</v>
      </c>
      <c r="Q74" s="37">
        <f t="shared" si="37"/>
        <v>0.56999999999999995</v>
      </c>
      <c r="R74" s="11"/>
      <c r="S74" s="34">
        <f t="shared" si="50"/>
        <v>7</v>
      </c>
      <c r="T74" s="37">
        <f t="shared" ref="T74" si="89">S74*I74</f>
        <v>7</v>
      </c>
      <c r="U74" s="11"/>
      <c r="V74" s="28">
        <v>0</v>
      </c>
      <c r="W74" s="28">
        <f t="shared" si="52"/>
        <v>0</v>
      </c>
      <c r="X74" s="30"/>
      <c r="Y74" s="28">
        <v>0</v>
      </c>
      <c r="Z74" s="28">
        <f t="shared" si="53"/>
        <v>0</v>
      </c>
      <c r="AA74" s="30"/>
      <c r="AB74" s="28">
        <v>0</v>
      </c>
      <c r="AC74" s="28">
        <f t="shared" si="43"/>
        <v>0</v>
      </c>
      <c r="AD74" s="30"/>
      <c r="AE74" s="40">
        <f t="shared" si="44"/>
        <v>7.57</v>
      </c>
      <c r="AF74" s="30"/>
      <c r="AG74" s="43">
        <f t="shared" si="45"/>
        <v>0.50466666666666671</v>
      </c>
      <c r="AH74" s="1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</row>
    <row r="75" spans="1:49" s="1" customFormat="1" ht="15.75" x14ac:dyDescent="0.25">
      <c r="A75" s="2">
        <v>15</v>
      </c>
      <c r="B75" s="2" t="s">
        <v>93</v>
      </c>
      <c r="C75" s="2">
        <f t="shared" si="46"/>
        <v>18</v>
      </c>
      <c r="D75" s="27">
        <v>18</v>
      </c>
      <c r="E75" s="14">
        <f t="shared" si="38"/>
        <v>1</v>
      </c>
      <c r="F75" s="15">
        <f t="shared" si="39"/>
        <v>1</v>
      </c>
      <c r="G75" s="23">
        <f t="shared" ref="G75" si="90">F75*D75</f>
        <v>18</v>
      </c>
      <c r="H75" s="57">
        <f t="shared" si="40"/>
        <v>0</v>
      </c>
      <c r="I75" s="3">
        <f t="shared" si="41"/>
        <v>1</v>
      </c>
      <c r="J75" s="44">
        <v>0</v>
      </c>
      <c r="K75" s="46">
        <f t="shared" si="42"/>
        <v>1</v>
      </c>
      <c r="L75" s="11"/>
      <c r="M75" s="4">
        <v>1.35</v>
      </c>
      <c r="N75" s="5">
        <f t="shared" ref="N75" si="91">M75*I75</f>
        <v>1.35</v>
      </c>
      <c r="O75" s="11"/>
      <c r="P75" s="4">
        <f t="shared" si="49"/>
        <v>0.5</v>
      </c>
      <c r="Q75" s="37">
        <f t="shared" si="37"/>
        <v>0.67500000000000004</v>
      </c>
      <c r="R75" s="11"/>
      <c r="S75" s="34">
        <f t="shared" si="50"/>
        <v>7</v>
      </c>
      <c r="T75" s="37">
        <f t="shared" ref="T75" si="92">S75*I75</f>
        <v>7</v>
      </c>
      <c r="U75" s="11"/>
      <c r="V75" s="28">
        <v>0</v>
      </c>
      <c r="W75" s="28">
        <f t="shared" si="52"/>
        <v>0</v>
      </c>
      <c r="X75" s="30"/>
      <c r="Y75" s="28">
        <v>0</v>
      </c>
      <c r="Z75" s="28">
        <f t="shared" si="53"/>
        <v>0</v>
      </c>
      <c r="AA75" s="30"/>
      <c r="AB75" s="28">
        <v>0</v>
      </c>
      <c r="AC75" s="28">
        <f t="shared" si="43"/>
        <v>0</v>
      </c>
      <c r="AD75" s="30"/>
      <c r="AE75" s="40">
        <f t="shared" si="44"/>
        <v>7.6749999999999998</v>
      </c>
      <c r="AF75" s="30"/>
      <c r="AG75" s="43">
        <f t="shared" si="45"/>
        <v>0.42638888888888887</v>
      </c>
      <c r="AH75" s="1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</row>
    <row r="76" spans="1:49" s="1" customFormat="1" ht="15.75" x14ac:dyDescent="0.25">
      <c r="A76" s="2">
        <v>16</v>
      </c>
      <c r="B76" s="2" t="s">
        <v>94</v>
      </c>
      <c r="C76" s="2">
        <f t="shared" si="46"/>
        <v>15</v>
      </c>
      <c r="D76" s="27">
        <v>15</v>
      </c>
      <c r="E76" s="14">
        <f t="shared" si="38"/>
        <v>1</v>
      </c>
      <c r="F76" s="15">
        <f t="shared" si="39"/>
        <v>1</v>
      </c>
      <c r="G76" s="23">
        <f t="shared" ref="G76" si="93">F76*D76</f>
        <v>15</v>
      </c>
      <c r="H76" s="57">
        <f t="shared" si="40"/>
        <v>0</v>
      </c>
      <c r="I76" s="3">
        <f t="shared" si="41"/>
        <v>1</v>
      </c>
      <c r="J76" s="44">
        <v>0</v>
      </c>
      <c r="K76" s="46">
        <f t="shared" si="42"/>
        <v>1</v>
      </c>
      <c r="L76" s="11"/>
      <c r="M76" s="4">
        <v>1.35</v>
      </c>
      <c r="N76" s="5">
        <f t="shared" ref="N76" si="94">M76*I76</f>
        <v>1.35</v>
      </c>
      <c r="O76" s="11"/>
      <c r="P76" s="4">
        <f t="shared" si="49"/>
        <v>0.5</v>
      </c>
      <c r="Q76" s="37">
        <f t="shared" si="37"/>
        <v>0.67500000000000004</v>
      </c>
      <c r="R76" s="11"/>
      <c r="S76" s="34">
        <f t="shared" si="50"/>
        <v>7</v>
      </c>
      <c r="T76" s="37">
        <f t="shared" ref="T76" si="95">S76*I76</f>
        <v>7</v>
      </c>
      <c r="U76" s="11"/>
      <c r="V76" s="28">
        <v>0</v>
      </c>
      <c r="W76" s="28">
        <f t="shared" si="52"/>
        <v>0</v>
      </c>
      <c r="X76" s="30"/>
      <c r="Y76" s="28">
        <v>0</v>
      </c>
      <c r="Z76" s="28">
        <f t="shared" si="53"/>
        <v>0</v>
      </c>
      <c r="AA76" s="30"/>
      <c r="AB76" s="28">
        <v>0</v>
      </c>
      <c r="AC76" s="28">
        <f t="shared" si="43"/>
        <v>0</v>
      </c>
      <c r="AD76" s="30"/>
      <c r="AE76" s="40">
        <f t="shared" si="44"/>
        <v>7.6749999999999998</v>
      </c>
      <c r="AF76" s="30"/>
      <c r="AG76" s="43">
        <f t="shared" si="45"/>
        <v>0.5116666666666666</v>
      </c>
      <c r="AH76" s="1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</row>
    <row r="77" spans="1:49" s="1" customFormat="1" ht="15.75" x14ac:dyDescent="0.25">
      <c r="A77" s="2">
        <v>17</v>
      </c>
      <c r="B77" s="2" t="s">
        <v>95</v>
      </c>
      <c r="C77" s="2">
        <f t="shared" si="46"/>
        <v>21</v>
      </c>
      <c r="D77" s="27">
        <v>21</v>
      </c>
      <c r="E77" s="14">
        <f t="shared" si="38"/>
        <v>1</v>
      </c>
      <c r="F77" s="15">
        <f t="shared" si="39"/>
        <v>1</v>
      </c>
      <c r="G77" s="23">
        <f t="shared" ref="G77" si="96">F77*D77</f>
        <v>21</v>
      </c>
      <c r="H77" s="57">
        <f t="shared" si="40"/>
        <v>0</v>
      </c>
      <c r="I77" s="3">
        <f t="shared" si="41"/>
        <v>1</v>
      </c>
      <c r="J77" s="44">
        <v>0</v>
      </c>
      <c r="K77" s="46">
        <f t="shared" si="42"/>
        <v>1</v>
      </c>
      <c r="L77" s="11"/>
      <c r="M77" s="4">
        <v>1.35</v>
      </c>
      <c r="N77" s="5">
        <f t="shared" ref="N77" si="97">M77*I77</f>
        <v>1.35</v>
      </c>
      <c r="O77" s="11"/>
      <c r="P77" s="4">
        <f t="shared" si="49"/>
        <v>0.5</v>
      </c>
      <c r="Q77" s="37">
        <f t="shared" si="37"/>
        <v>0.67500000000000004</v>
      </c>
      <c r="R77" s="11"/>
      <c r="S77" s="34">
        <f t="shared" si="50"/>
        <v>7</v>
      </c>
      <c r="T77" s="37">
        <f t="shared" ref="T77" si="98">S77*I77</f>
        <v>7</v>
      </c>
      <c r="U77" s="11"/>
      <c r="V77" s="28">
        <v>0</v>
      </c>
      <c r="W77" s="28">
        <f t="shared" si="52"/>
        <v>0</v>
      </c>
      <c r="X77" s="30"/>
      <c r="Y77" s="28">
        <v>0</v>
      </c>
      <c r="Z77" s="28">
        <f t="shared" si="53"/>
        <v>0</v>
      </c>
      <c r="AA77" s="30"/>
      <c r="AB77" s="28">
        <v>0</v>
      </c>
      <c r="AC77" s="28">
        <f t="shared" si="43"/>
        <v>0</v>
      </c>
      <c r="AD77" s="30"/>
      <c r="AE77" s="40">
        <f t="shared" si="44"/>
        <v>7.6749999999999998</v>
      </c>
      <c r="AF77" s="30"/>
      <c r="AG77" s="43">
        <f t="shared" si="45"/>
        <v>0.36547619047619045</v>
      </c>
      <c r="AH77" s="1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</row>
    <row r="78" spans="1:49" s="1" customFormat="1" ht="15.75" x14ac:dyDescent="0.25">
      <c r="A78" s="2">
        <v>18</v>
      </c>
      <c r="B78" s="2" t="s">
        <v>96</v>
      </c>
      <c r="C78" s="2">
        <f t="shared" si="46"/>
        <v>15</v>
      </c>
      <c r="D78" s="27">
        <v>15</v>
      </c>
      <c r="E78" s="14">
        <f t="shared" si="38"/>
        <v>1</v>
      </c>
      <c r="F78" s="15">
        <f t="shared" si="39"/>
        <v>1</v>
      </c>
      <c r="G78" s="23">
        <f t="shared" ref="G78" si="99">F78*D78</f>
        <v>15</v>
      </c>
      <c r="H78" s="57">
        <f t="shared" si="40"/>
        <v>0</v>
      </c>
      <c r="I78" s="3">
        <f t="shared" si="41"/>
        <v>1</v>
      </c>
      <c r="J78" s="44">
        <v>0</v>
      </c>
      <c r="K78" s="46">
        <f t="shared" si="42"/>
        <v>1</v>
      </c>
      <c r="L78" s="11"/>
      <c r="M78" s="4">
        <v>1.35</v>
      </c>
      <c r="N78" s="5">
        <f t="shared" ref="N78" si="100">M78*I78</f>
        <v>1.35</v>
      </c>
      <c r="O78" s="11"/>
      <c r="P78" s="4">
        <f t="shared" si="49"/>
        <v>0.5</v>
      </c>
      <c r="Q78" s="37">
        <f t="shared" si="37"/>
        <v>0.67500000000000004</v>
      </c>
      <c r="R78" s="11"/>
      <c r="S78" s="34">
        <f t="shared" si="50"/>
        <v>7</v>
      </c>
      <c r="T78" s="37">
        <f t="shared" ref="T78" si="101">S78*I78</f>
        <v>7</v>
      </c>
      <c r="U78" s="11"/>
      <c r="V78" s="28">
        <v>0</v>
      </c>
      <c r="W78" s="28">
        <f t="shared" si="52"/>
        <v>0</v>
      </c>
      <c r="X78" s="30"/>
      <c r="Y78" s="28">
        <v>0</v>
      </c>
      <c r="Z78" s="28">
        <f t="shared" si="53"/>
        <v>0</v>
      </c>
      <c r="AA78" s="30"/>
      <c r="AB78" s="28">
        <v>0</v>
      </c>
      <c r="AC78" s="28">
        <f t="shared" si="43"/>
        <v>0</v>
      </c>
      <c r="AD78" s="30"/>
      <c r="AE78" s="40">
        <f t="shared" si="44"/>
        <v>7.6749999999999998</v>
      </c>
      <c r="AF78" s="30"/>
      <c r="AG78" s="43">
        <f t="shared" si="45"/>
        <v>0.5116666666666666</v>
      </c>
      <c r="AH78" s="1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</row>
    <row r="79" spans="1:49" s="1" customFormat="1" ht="15.75" x14ac:dyDescent="0.25">
      <c r="A79" s="2">
        <v>19</v>
      </c>
      <c r="B79" s="2" t="s">
        <v>97</v>
      </c>
      <c r="C79" s="2">
        <f t="shared" si="46"/>
        <v>18</v>
      </c>
      <c r="D79" s="27">
        <v>18</v>
      </c>
      <c r="E79" s="14">
        <f t="shared" si="38"/>
        <v>1</v>
      </c>
      <c r="F79" s="15">
        <f t="shared" si="39"/>
        <v>1</v>
      </c>
      <c r="G79" s="23">
        <f t="shared" ref="G79" si="102">F79*D79</f>
        <v>18</v>
      </c>
      <c r="H79" s="57">
        <f t="shared" si="40"/>
        <v>0</v>
      </c>
      <c r="I79" s="3">
        <f t="shared" si="41"/>
        <v>1</v>
      </c>
      <c r="J79" s="44">
        <v>0</v>
      </c>
      <c r="K79" s="46">
        <f t="shared" si="42"/>
        <v>1</v>
      </c>
      <c r="L79" s="11"/>
      <c r="M79" s="4">
        <v>1.35</v>
      </c>
      <c r="N79" s="5">
        <f t="shared" ref="N79" si="103">M79*I79</f>
        <v>1.35</v>
      </c>
      <c r="O79" s="11"/>
      <c r="P79" s="4">
        <f t="shared" si="49"/>
        <v>0.5</v>
      </c>
      <c r="Q79" s="37">
        <f t="shared" si="37"/>
        <v>0.67500000000000004</v>
      </c>
      <c r="R79" s="11"/>
      <c r="S79" s="34">
        <f t="shared" si="50"/>
        <v>7</v>
      </c>
      <c r="T79" s="37">
        <f t="shared" ref="T79" si="104">S79*I79</f>
        <v>7</v>
      </c>
      <c r="U79" s="11"/>
      <c r="V79" s="28">
        <v>0</v>
      </c>
      <c r="W79" s="28">
        <f t="shared" si="52"/>
        <v>0</v>
      </c>
      <c r="X79" s="30"/>
      <c r="Y79" s="28">
        <v>0</v>
      </c>
      <c r="Z79" s="28">
        <f t="shared" si="53"/>
        <v>0</v>
      </c>
      <c r="AA79" s="30"/>
      <c r="AB79" s="28">
        <v>0</v>
      </c>
      <c r="AC79" s="28">
        <f t="shared" si="43"/>
        <v>0</v>
      </c>
      <c r="AD79" s="30"/>
      <c r="AE79" s="40">
        <f t="shared" si="44"/>
        <v>7.6749999999999998</v>
      </c>
      <c r="AF79" s="30"/>
      <c r="AG79" s="43">
        <f t="shared" si="45"/>
        <v>0.42638888888888887</v>
      </c>
      <c r="AH79" s="1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</row>
    <row r="80" spans="1:49" s="1" customFormat="1" ht="15.75" x14ac:dyDescent="0.25">
      <c r="A80" s="2">
        <v>20</v>
      </c>
      <c r="B80" s="2" t="s">
        <v>98</v>
      </c>
      <c r="C80" s="2">
        <f t="shared" si="46"/>
        <v>15</v>
      </c>
      <c r="D80" s="27">
        <v>15</v>
      </c>
      <c r="E80" s="14">
        <f t="shared" si="38"/>
        <v>1</v>
      </c>
      <c r="F80" s="15">
        <f t="shared" si="39"/>
        <v>1</v>
      </c>
      <c r="G80" s="23">
        <f t="shared" ref="G80" si="105">F80*D80</f>
        <v>15</v>
      </c>
      <c r="H80" s="57">
        <f t="shared" si="40"/>
        <v>0</v>
      </c>
      <c r="I80" s="3">
        <f t="shared" si="41"/>
        <v>1</v>
      </c>
      <c r="J80" s="44">
        <v>0</v>
      </c>
      <c r="K80" s="46">
        <f t="shared" si="42"/>
        <v>1</v>
      </c>
      <c r="L80" s="11"/>
      <c r="M80" s="4">
        <v>1.35</v>
      </c>
      <c r="N80" s="5">
        <f t="shared" ref="N80" si="106">M80*I80</f>
        <v>1.35</v>
      </c>
      <c r="O80" s="11"/>
      <c r="P80" s="4">
        <f t="shared" si="49"/>
        <v>0.5</v>
      </c>
      <c r="Q80" s="37">
        <f t="shared" si="37"/>
        <v>0.67500000000000004</v>
      </c>
      <c r="R80" s="11"/>
      <c r="S80" s="34">
        <f t="shared" si="50"/>
        <v>7</v>
      </c>
      <c r="T80" s="37">
        <f t="shared" ref="T80" si="107">S80*I80</f>
        <v>7</v>
      </c>
      <c r="U80" s="11"/>
      <c r="V80" s="28">
        <v>0</v>
      </c>
      <c r="W80" s="28">
        <f t="shared" si="52"/>
        <v>0</v>
      </c>
      <c r="X80" s="30"/>
      <c r="Y80" s="28">
        <v>0</v>
      </c>
      <c r="Z80" s="28">
        <f t="shared" si="53"/>
        <v>0</v>
      </c>
      <c r="AA80" s="30"/>
      <c r="AB80" s="28">
        <v>0</v>
      </c>
      <c r="AC80" s="28">
        <f t="shared" si="43"/>
        <v>0</v>
      </c>
      <c r="AD80" s="30"/>
      <c r="AE80" s="40">
        <f t="shared" si="44"/>
        <v>7.6749999999999998</v>
      </c>
      <c r="AF80" s="30"/>
      <c r="AG80" s="43">
        <f t="shared" si="45"/>
        <v>0.5116666666666666</v>
      </c>
      <c r="AH80" s="1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</row>
    <row r="81" spans="1:49" s="1" customFormat="1" ht="15.75" x14ac:dyDescent="0.25">
      <c r="A81" s="2">
        <v>21</v>
      </c>
      <c r="B81" s="2" t="s">
        <v>99</v>
      </c>
      <c r="C81" s="2">
        <f t="shared" si="46"/>
        <v>18</v>
      </c>
      <c r="D81" s="27">
        <v>18</v>
      </c>
      <c r="E81" s="14">
        <f t="shared" si="38"/>
        <v>1</v>
      </c>
      <c r="F81" s="15">
        <f t="shared" si="39"/>
        <v>1</v>
      </c>
      <c r="G81" s="23">
        <f t="shared" ref="G81" si="108">F81*D81</f>
        <v>18</v>
      </c>
      <c r="H81" s="57">
        <f t="shared" si="40"/>
        <v>0</v>
      </c>
      <c r="I81" s="3">
        <f t="shared" si="41"/>
        <v>1</v>
      </c>
      <c r="J81" s="44">
        <v>0</v>
      </c>
      <c r="K81" s="46">
        <f t="shared" si="42"/>
        <v>1</v>
      </c>
      <c r="L81" s="11"/>
      <c r="M81" s="4">
        <v>1.35</v>
      </c>
      <c r="N81" s="5">
        <f t="shared" ref="N81" si="109">M81*I81</f>
        <v>1.35</v>
      </c>
      <c r="O81" s="11"/>
      <c r="P81" s="4">
        <f t="shared" si="49"/>
        <v>0.5</v>
      </c>
      <c r="Q81" s="37">
        <f t="shared" si="37"/>
        <v>0.67500000000000004</v>
      </c>
      <c r="R81" s="11"/>
      <c r="S81" s="34">
        <f t="shared" si="50"/>
        <v>7</v>
      </c>
      <c r="T81" s="37">
        <f t="shared" ref="T81" si="110">S81*I81</f>
        <v>7</v>
      </c>
      <c r="U81" s="11"/>
      <c r="V81" s="28">
        <v>0</v>
      </c>
      <c r="W81" s="28">
        <f t="shared" si="52"/>
        <v>0</v>
      </c>
      <c r="X81" s="30"/>
      <c r="Y81" s="28">
        <v>0</v>
      </c>
      <c r="Z81" s="28">
        <f t="shared" si="53"/>
        <v>0</v>
      </c>
      <c r="AA81" s="30"/>
      <c r="AB81" s="28">
        <v>0</v>
      </c>
      <c r="AC81" s="28">
        <f t="shared" si="43"/>
        <v>0</v>
      </c>
      <c r="AD81" s="30"/>
      <c r="AE81" s="40">
        <f t="shared" si="44"/>
        <v>7.6749999999999998</v>
      </c>
      <c r="AF81" s="30"/>
      <c r="AG81" s="43">
        <f t="shared" si="45"/>
        <v>0.42638888888888887</v>
      </c>
      <c r="AH81" s="1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</row>
    <row r="82" spans="1:49" s="1" customFormat="1" ht="15.75" x14ac:dyDescent="0.25">
      <c r="A82" s="2">
        <v>22</v>
      </c>
      <c r="B82" s="2" t="s">
        <v>100</v>
      </c>
      <c r="C82" s="2">
        <f t="shared" si="46"/>
        <v>18</v>
      </c>
      <c r="D82" s="27">
        <v>18</v>
      </c>
      <c r="E82" s="14">
        <f t="shared" si="38"/>
        <v>1</v>
      </c>
      <c r="F82" s="15">
        <f t="shared" si="39"/>
        <v>1</v>
      </c>
      <c r="G82" s="23">
        <f t="shared" ref="G82" si="111">F82*D82</f>
        <v>18</v>
      </c>
      <c r="H82" s="57">
        <f t="shared" si="40"/>
        <v>0</v>
      </c>
      <c r="I82" s="3">
        <f t="shared" si="41"/>
        <v>1</v>
      </c>
      <c r="J82" s="44">
        <v>0</v>
      </c>
      <c r="K82" s="46">
        <f t="shared" si="42"/>
        <v>1</v>
      </c>
      <c r="L82" s="11"/>
      <c r="M82" s="4">
        <v>1.35</v>
      </c>
      <c r="N82" s="5">
        <f t="shared" ref="N82" si="112">M82*I82</f>
        <v>1.35</v>
      </c>
      <c r="O82" s="11"/>
      <c r="P82" s="4">
        <f t="shared" si="49"/>
        <v>0.5</v>
      </c>
      <c r="Q82" s="37">
        <f t="shared" si="37"/>
        <v>0.67500000000000004</v>
      </c>
      <c r="R82" s="11"/>
      <c r="S82" s="34">
        <f t="shared" si="50"/>
        <v>7</v>
      </c>
      <c r="T82" s="37">
        <f t="shared" ref="T82" si="113">S82*I82</f>
        <v>7</v>
      </c>
      <c r="U82" s="11"/>
      <c r="V82" s="28">
        <v>0</v>
      </c>
      <c r="W82" s="28">
        <f t="shared" si="52"/>
        <v>0</v>
      </c>
      <c r="X82" s="30"/>
      <c r="Y82" s="28">
        <v>0</v>
      </c>
      <c r="Z82" s="28">
        <f t="shared" si="53"/>
        <v>0</v>
      </c>
      <c r="AA82" s="30"/>
      <c r="AB82" s="28">
        <v>0</v>
      </c>
      <c r="AC82" s="28">
        <f t="shared" si="43"/>
        <v>0</v>
      </c>
      <c r="AD82" s="30"/>
      <c r="AE82" s="40">
        <f t="shared" si="44"/>
        <v>7.6749999999999998</v>
      </c>
      <c r="AF82" s="30"/>
      <c r="AG82" s="43">
        <f t="shared" si="45"/>
        <v>0.42638888888888887</v>
      </c>
      <c r="AH82" s="1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</row>
    <row r="83" spans="1:49" s="1" customFormat="1" ht="15.75" x14ac:dyDescent="0.25">
      <c r="A83" s="2">
        <v>23</v>
      </c>
      <c r="B83" s="2" t="s">
        <v>101</v>
      </c>
      <c r="C83" s="2">
        <f t="shared" si="46"/>
        <v>12</v>
      </c>
      <c r="D83" s="27">
        <v>12</v>
      </c>
      <c r="E83" s="14">
        <f t="shared" si="38"/>
        <v>1</v>
      </c>
      <c r="F83" s="15">
        <f t="shared" si="39"/>
        <v>1</v>
      </c>
      <c r="G83" s="23">
        <f t="shared" ref="G83" si="114">F83*D83</f>
        <v>12</v>
      </c>
      <c r="H83" s="57">
        <f t="shared" si="40"/>
        <v>0</v>
      </c>
      <c r="I83" s="3">
        <f t="shared" si="41"/>
        <v>1</v>
      </c>
      <c r="J83" s="44">
        <v>0</v>
      </c>
      <c r="K83" s="46">
        <f t="shared" si="42"/>
        <v>1</v>
      </c>
      <c r="L83" s="11"/>
      <c r="M83" s="4">
        <v>1.35</v>
      </c>
      <c r="N83" s="5">
        <f t="shared" ref="N83" si="115">M83*I83</f>
        <v>1.35</v>
      </c>
      <c r="O83" s="11"/>
      <c r="P83" s="4">
        <f t="shared" si="49"/>
        <v>0.5</v>
      </c>
      <c r="Q83" s="37">
        <f t="shared" si="37"/>
        <v>0.67500000000000004</v>
      </c>
      <c r="R83" s="11"/>
      <c r="S83" s="34">
        <f t="shared" si="50"/>
        <v>7</v>
      </c>
      <c r="T83" s="37">
        <f t="shared" ref="T83" si="116">S83*I83</f>
        <v>7</v>
      </c>
      <c r="U83" s="11"/>
      <c r="V83" s="28">
        <v>0</v>
      </c>
      <c r="W83" s="28">
        <f t="shared" si="52"/>
        <v>0</v>
      </c>
      <c r="X83" s="30"/>
      <c r="Y83" s="28">
        <v>0</v>
      </c>
      <c r="Z83" s="28">
        <f t="shared" si="53"/>
        <v>0</v>
      </c>
      <c r="AA83" s="30"/>
      <c r="AB83" s="28">
        <v>0</v>
      </c>
      <c r="AC83" s="28">
        <f t="shared" si="43"/>
        <v>0</v>
      </c>
      <c r="AD83" s="30"/>
      <c r="AE83" s="40">
        <f t="shared" si="44"/>
        <v>7.6749999999999998</v>
      </c>
      <c r="AF83" s="30"/>
      <c r="AG83" s="43">
        <f t="shared" si="45"/>
        <v>0.63958333333333328</v>
      </c>
      <c r="AH83" s="1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</row>
    <row r="84" spans="1:49" s="1" customFormat="1" ht="15.75" x14ac:dyDescent="0.25">
      <c r="A84" s="2">
        <v>24</v>
      </c>
      <c r="B84" s="2" t="s">
        <v>102</v>
      </c>
      <c r="C84" s="2">
        <f t="shared" si="46"/>
        <v>15</v>
      </c>
      <c r="D84" s="27">
        <v>15</v>
      </c>
      <c r="E84" s="14">
        <f t="shared" si="38"/>
        <v>1</v>
      </c>
      <c r="F84" s="15">
        <f t="shared" si="39"/>
        <v>1</v>
      </c>
      <c r="G84" s="23">
        <f t="shared" ref="G84" si="117">F84*D84</f>
        <v>15</v>
      </c>
      <c r="H84" s="57">
        <f t="shared" si="40"/>
        <v>0</v>
      </c>
      <c r="I84" s="3">
        <f t="shared" si="41"/>
        <v>1</v>
      </c>
      <c r="J84" s="44">
        <v>0</v>
      </c>
      <c r="K84" s="46">
        <f t="shared" si="42"/>
        <v>1</v>
      </c>
      <c r="L84" s="11"/>
      <c r="M84" s="4">
        <v>1.35</v>
      </c>
      <c r="N84" s="5">
        <f t="shared" ref="N84" si="118">M84*I84</f>
        <v>1.35</v>
      </c>
      <c r="O84" s="11"/>
      <c r="P84" s="4">
        <f t="shared" si="49"/>
        <v>0.5</v>
      </c>
      <c r="Q84" s="37">
        <f t="shared" si="37"/>
        <v>0.67500000000000004</v>
      </c>
      <c r="R84" s="11"/>
      <c r="S84" s="34">
        <f t="shared" si="50"/>
        <v>7</v>
      </c>
      <c r="T84" s="37">
        <f t="shared" ref="T84" si="119">S84*I84</f>
        <v>7</v>
      </c>
      <c r="U84" s="11"/>
      <c r="V84" s="28">
        <v>0</v>
      </c>
      <c r="W84" s="28">
        <f t="shared" si="52"/>
        <v>0</v>
      </c>
      <c r="X84" s="30"/>
      <c r="Y84" s="28">
        <v>0</v>
      </c>
      <c r="Z84" s="28">
        <f t="shared" si="53"/>
        <v>0</v>
      </c>
      <c r="AA84" s="30"/>
      <c r="AB84" s="28">
        <v>0</v>
      </c>
      <c r="AC84" s="28">
        <f t="shared" si="43"/>
        <v>0</v>
      </c>
      <c r="AD84" s="30"/>
      <c r="AE84" s="40">
        <f t="shared" si="44"/>
        <v>7.6749999999999998</v>
      </c>
      <c r="AF84" s="30"/>
      <c r="AG84" s="43">
        <f t="shared" si="45"/>
        <v>0.5116666666666666</v>
      </c>
      <c r="AH84" s="1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</row>
    <row r="85" spans="1:49" s="1" customFormat="1" ht="15.75" x14ac:dyDescent="0.25">
      <c r="A85" s="2">
        <v>25</v>
      </c>
      <c r="B85" s="2" t="s">
        <v>103</v>
      </c>
      <c r="C85" s="2">
        <f t="shared" si="46"/>
        <v>21</v>
      </c>
      <c r="D85" s="27">
        <v>21</v>
      </c>
      <c r="E85" s="14">
        <f t="shared" si="38"/>
        <v>1</v>
      </c>
      <c r="F85" s="15">
        <f t="shared" si="39"/>
        <v>1</v>
      </c>
      <c r="G85" s="23">
        <f t="shared" ref="G85:G86" si="120">F85*D85</f>
        <v>21</v>
      </c>
      <c r="H85" s="57">
        <f t="shared" si="40"/>
        <v>0</v>
      </c>
      <c r="I85" s="3">
        <f t="shared" si="41"/>
        <v>1</v>
      </c>
      <c r="J85" s="44">
        <v>0</v>
      </c>
      <c r="K85" s="46">
        <f t="shared" si="42"/>
        <v>1</v>
      </c>
      <c r="L85" s="11"/>
      <c r="M85" s="4">
        <v>1.35</v>
      </c>
      <c r="N85" s="5">
        <f t="shared" ref="N85:N86" si="121">M85*I85</f>
        <v>1.35</v>
      </c>
      <c r="O85" s="11"/>
      <c r="P85" s="4">
        <f t="shared" si="49"/>
        <v>0.5</v>
      </c>
      <c r="Q85" s="37">
        <f t="shared" si="37"/>
        <v>0.67500000000000004</v>
      </c>
      <c r="R85" s="11"/>
      <c r="S85" s="34">
        <f t="shared" si="50"/>
        <v>7</v>
      </c>
      <c r="T85" s="37">
        <f t="shared" ref="T85:T86" si="122">S85*I85</f>
        <v>7</v>
      </c>
      <c r="U85" s="11"/>
      <c r="V85" s="28">
        <v>0</v>
      </c>
      <c r="W85" s="28">
        <f t="shared" si="52"/>
        <v>0</v>
      </c>
      <c r="X85" s="30"/>
      <c r="Y85" s="28">
        <v>0</v>
      </c>
      <c r="Z85" s="28">
        <f t="shared" si="53"/>
        <v>0</v>
      </c>
      <c r="AA85" s="30"/>
      <c r="AB85" s="28">
        <v>0</v>
      </c>
      <c r="AC85" s="28">
        <f t="shared" si="43"/>
        <v>0</v>
      </c>
      <c r="AD85" s="30"/>
      <c r="AE85" s="40">
        <f t="shared" si="44"/>
        <v>7.6749999999999998</v>
      </c>
      <c r="AF85" s="30"/>
      <c r="AG85" s="43">
        <f t="shared" si="45"/>
        <v>0.36547619047619045</v>
      </c>
      <c r="AH85" s="1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</row>
    <row r="86" spans="1:49" s="1" customFormat="1" ht="15.75" x14ac:dyDescent="0.25">
      <c r="A86" s="2">
        <v>26</v>
      </c>
      <c r="B86" s="2" t="s">
        <v>104</v>
      </c>
      <c r="C86" s="2">
        <f t="shared" si="46"/>
        <v>18</v>
      </c>
      <c r="D86" s="27">
        <v>18</v>
      </c>
      <c r="E86" s="14">
        <f t="shared" si="38"/>
        <v>1</v>
      </c>
      <c r="F86" s="15">
        <f t="shared" si="39"/>
        <v>1</v>
      </c>
      <c r="G86" s="23">
        <f t="shared" si="120"/>
        <v>18</v>
      </c>
      <c r="H86" s="57">
        <f t="shared" si="40"/>
        <v>0</v>
      </c>
      <c r="I86" s="3">
        <f t="shared" si="41"/>
        <v>1</v>
      </c>
      <c r="J86" s="44">
        <v>0</v>
      </c>
      <c r="K86" s="46">
        <f t="shared" si="42"/>
        <v>1</v>
      </c>
      <c r="L86" s="11"/>
      <c r="M86" s="4">
        <v>1.35</v>
      </c>
      <c r="N86" s="5">
        <f t="shared" si="121"/>
        <v>1.35</v>
      </c>
      <c r="O86" s="11"/>
      <c r="P86" s="4">
        <f t="shared" si="49"/>
        <v>0.5</v>
      </c>
      <c r="Q86" s="37">
        <f t="shared" si="37"/>
        <v>0.67500000000000004</v>
      </c>
      <c r="R86" s="11"/>
      <c r="S86" s="34">
        <f t="shared" si="50"/>
        <v>7</v>
      </c>
      <c r="T86" s="37">
        <f t="shared" si="122"/>
        <v>7</v>
      </c>
      <c r="U86" s="11"/>
      <c r="V86" s="28">
        <v>0</v>
      </c>
      <c r="W86" s="28">
        <f t="shared" si="52"/>
        <v>0</v>
      </c>
      <c r="X86" s="30"/>
      <c r="Y86" s="28">
        <v>0</v>
      </c>
      <c r="Z86" s="28">
        <f t="shared" si="53"/>
        <v>0</v>
      </c>
      <c r="AA86" s="30"/>
      <c r="AB86" s="28">
        <v>0</v>
      </c>
      <c r="AC86" s="28">
        <f t="shared" si="43"/>
        <v>0</v>
      </c>
      <c r="AD86" s="30"/>
      <c r="AE86" s="40">
        <f t="shared" si="44"/>
        <v>7.6749999999999998</v>
      </c>
      <c r="AF86" s="30"/>
      <c r="AG86" s="43">
        <f t="shared" si="45"/>
        <v>0.42638888888888887</v>
      </c>
      <c r="AH86" s="1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</row>
    <row r="87" spans="1:49" x14ac:dyDescent="0.25">
      <c r="V87" s="16"/>
      <c r="X87" s="18"/>
      <c r="AA87" s="18"/>
      <c r="AD87" s="18"/>
      <c r="AF87" s="18"/>
    </row>
    <row r="88" spans="1:49" x14ac:dyDescent="0.25">
      <c r="V88" s="16"/>
      <c r="X88" s="18"/>
      <c r="AA88" s="18"/>
      <c r="AD88" s="18"/>
      <c r="AF88" s="18"/>
    </row>
    <row r="89" spans="1:49" x14ac:dyDescent="0.25">
      <c r="V89" s="16"/>
      <c r="X89" s="18"/>
      <c r="AA89" s="18"/>
      <c r="AD89" s="18"/>
      <c r="AF89" s="18"/>
    </row>
    <row r="90" spans="1:49" x14ac:dyDescent="0.25">
      <c r="V90" s="16"/>
      <c r="X90" s="18"/>
      <c r="AA90" s="18"/>
      <c r="AD90" s="18"/>
      <c r="AF90" s="18"/>
    </row>
    <row r="91" spans="1:49" x14ac:dyDescent="0.25">
      <c r="V91" s="16"/>
      <c r="X91" s="18"/>
      <c r="AA91" s="18"/>
      <c r="AD91" s="18"/>
      <c r="AF91" s="18"/>
    </row>
    <row r="92" spans="1:49" x14ac:dyDescent="0.25">
      <c r="V92" s="16"/>
      <c r="X92" s="18"/>
      <c r="AA92" s="18"/>
      <c r="AD92" s="18"/>
      <c r="AF92" s="18"/>
    </row>
    <row r="93" spans="1:49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X93" s="18"/>
      <c r="AA93" s="18"/>
      <c r="AD93" s="18"/>
      <c r="AF93" s="18"/>
      <c r="AH93" s="16"/>
    </row>
    <row r="94" spans="1:49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X94" s="18"/>
      <c r="AA94" s="18"/>
      <c r="AD94" s="18"/>
      <c r="AF94" s="18"/>
      <c r="AH94" s="16"/>
    </row>
    <row r="95" spans="1:49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X95" s="18"/>
      <c r="AA95" s="18"/>
      <c r="AD95" s="18"/>
      <c r="AF95" s="18"/>
      <c r="AH95" s="16"/>
    </row>
    <row r="96" spans="1:49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X96" s="18"/>
      <c r="AA96" s="18"/>
      <c r="AD96" s="18"/>
      <c r="AF96" s="18"/>
      <c r="AH96" s="16"/>
    </row>
    <row r="97" spans="1:34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X97" s="18"/>
      <c r="AA97" s="18"/>
      <c r="AD97" s="18"/>
      <c r="AF97" s="18"/>
      <c r="AH97" s="16"/>
    </row>
    <row r="98" spans="1:34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X98" s="18"/>
      <c r="AA98" s="18"/>
      <c r="AD98" s="18"/>
      <c r="AF98" s="18"/>
      <c r="AH98" s="16"/>
    </row>
    <row r="99" spans="1:34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X99" s="18"/>
      <c r="AA99" s="18"/>
      <c r="AD99" s="18"/>
      <c r="AF99" s="18"/>
      <c r="AH99" s="16"/>
    </row>
    <row r="100" spans="1:34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X100" s="18"/>
      <c r="AA100" s="18"/>
      <c r="AD100" s="18"/>
      <c r="AF100" s="18"/>
      <c r="AH100" s="16"/>
    </row>
    <row r="101" spans="1:34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X101" s="18"/>
      <c r="AA101" s="18"/>
      <c r="AD101" s="18"/>
      <c r="AF101" s="18"/>
      <c r="AH101" s="16"/>
    </row>
    <row r="102" spans="1:34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X102" s="18"/>
      <c r="AA102" s="18"/>
      <c r="AD102" s="18"/>
      <c r="AF102" s="18"/>
      <c r="AH102" s="16"/>
    </row>
    <row r="103" spans="1:34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X103" s="18"/>
      <c r="AA103" s="18"/>
      <c r="AD103" s="18"/>
      <c r="AF103" s="18"/>
      <c r="AH103" s="16"/>
    </row>
    <row r="104" spans="1:34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X104" s="18"/>
      <c r="AA104" s="18"/>
      <c r="AD104" s="18"/>
      <c r="AF104" s="18"/>
      <c r="AH104" s="16"/>
    </row>
    <row r="105" spans="1:34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X105" s="18"/>
      <c r="AA105" s="18"/>
      <c r="AD105" s="18"/>
      <c r="AF105" s="18"/>
      <c r="AH105" s="16"/>
    </row>
    <row r="106" spans="1:34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X106" s="18"/>
      <c r="AA106" s="18"/>
      <c r="AD106" s="18"/>
      <c r="AF106" s="18"/>
      <c r="AH106" s="16"/>
    </row>
    <row r="107" spans="1:34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X107" s="18"/>
      <c r="AA107" s="18"/>
      <c r="AD107" s="18"/>
      <c r="AF107" s="18"/>
      <c r="AH107" s="16"/>
    </row>
    <row r="108" spans="1:34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X108" s="18"/>
      <c r="AA108" s="18"/>
      <c r="AD108" s="18"/>
      <c r="AF108" s="18"/>
      <c r="AH108" s="16"/>
    </row>
    <row r="109" spans="1:34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X109" s="18"/>
      <c r="AA109" s="18"/>
      <c r="AD109" s="18"/>
      <c r="AF109" s="18"/>
      <c r="AH109" s="16"/>
    </row>
    <row r="110" spans="1:34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X110" s="18"/>
      <c r="AA110" s="18"/>
      <c r="AD110" s="18"/>
      <c r="AF110" s="18"/>
      <c r="AH110" s="16"/>
    </row>
    <row r="111" spans="1:34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X111" s="18"/>
      <c r="AA111" s="18"/>
      <c r="AD111" s="18"/>
      <c r="AF111" s="18"/>
      <c r="AH111" s="16"/>
    </row>
    <row r="112" spans="1:34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X112" s="18"/>
      <c r="AA112" s="18"/>
      <c r="AD112" s="18"/>
      <c r="AF112" s="18"/>
      <c r="AH112" s="16"/>
    </row>
    <row r="113" spans="1:34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X113" s="18"/>
      <c r="AA113" s="18"/>
      <c r="AD113" s="18"/>
      <c r="AF113" s="18"/>
      <c r="AH113" s="16"/>
    </row>
    <row r="114" spans="1:34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X114" s="18"/>
      <c r="AA114" s="18"/>
      <c r="AD114" s="18"/>
      <c r="AF114" s="18"/>
      <c r="AH114" s="16"/>
    </row>
    <row r="115" spans="1:34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X115" s="18"/>
      <c r="AA115" s="18"/>
      <c r="AD115" s="18"/>
      <c r="AF115" s="18"/>
      <c r="AH115" s="16"/>
    </row>
    <row r="116" spans="1:34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X116" s="18"/>
      <c r="AA116" s="18"/>
      <c r="AD116" s="18"/>
      <c r="AF116" s="18"/>
      <c r="AH116" s="16"/>
    </row>
    <row r="117" spans="1:34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X117" s="18"/>
      <c r="AA117" s="18"/>
      <c r="AD117" s="18"/>
      <c r="AF117" s="18"/>
      <c r="AH117" s="16"/>
    </row>
    <row r="118" spans="1:34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X118" s="18"/>
      <c r="AA118" s="18"/>
      <c r="AD118" s="18"/>
      <c r="AF118" s="18"/>
      <c r="AH118" s="16"/>
    </row>
    <row r="119" spans="1:34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X119" s="18"/>
      <c r="AA119" s="18"/>
      <c r="AD119" s="18"/>
      <c r="AF119" s="18"/>
      <c r="AH119" s="16"/>
    </row>
    <row r="120" spans="1:34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X120" s="18"/>
      <c r="AA120" s="18"/>
      <c r="AD120" s="18"/>
      <c r="AF120" s="18"/>
      <c r="AH120" s="16"/>
    </row>
    <row r="121" spans="1:34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X121" s="18"/>
      <c r="AA121" s="18"/>
      <c r="AD121" s="18"/>
      <c r="AF121" s="18"/>
      <c r="AH121" s="16"/>
    </row>
    <row r="122" spans="1:34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X122" s="18"/>
      <c r="AA122" s="18"/>
      <c r="AD122" s="18"/>
      <c r="AF122" s="18"/>
      <c r="AH122" s="16"/>
    </row>
    <row r="123" spans="1:34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X123" s="18"/>
      <c r="AA123" s="18"/>
      <c r="AD123" s="18"/>
      <c r="AF123" s="18"/>
      <c r="AH123" s="16"/>
    </row>
    <row r="124" spans="1:34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X124" s="18"/>
      <c r="AA124" s="18"/>
      <c r="AD124" s="18"/>
      <c r="AF124" s="18"/>
      <c r="AH124" s="16"/>
    </row>
    <row r="125" spans="1:34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X125" s="18"/>
      <c r="AA125" s="18"/>
      <c r="AD125" s="18"/>
      <c r="AF125" s="18"/>
      <c r="AH125" s="16"/>
    </row>
    <row r="126" spans="1:34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X126" s="18"/>
      <c r="AA126" s="18"/>
      <c r="AD126" s="18"/>
      <c r="AF126" s="18"/>
      <c r="AH126" s="16"/>
    </row>
    <row r="127" spans="1:34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X127" s="18"/>
      <c r="AA127" s="18"/>
      <c r="AD127" s="18"/>
      <c r="AF127" s="18"/>
      <c r="AH127" s="16"/>
    </row>
    <row r="128" spans="1:34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X128" s="18"/>
      <c r="AA128" s="18"/>
      <c r="AD128" s="18"/>
      <c r="AF128" s="18"/>
      <c r="AH128" s="16"/>
    </row>
    <row r="129" spans="1:34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X129" s="18"/>
      <c r="AA129" s="18"/>
      <c r="AD129" s="18"/>
      <c r="AF129" s="18"/>
      <c r="AH129" s="16"/>
    </row>
    <row r="130" spans="1:34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X130" s="18"/>
      <c r="AA130" s="18"/>
      <c r="AD130" s="18"/>
      <c r="AF130" s="18"/>
      <c r="AH130" s="16"/>
    </row>
    <row r="131" spans="1:34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X131" s="18"/>
      <c r="AA131" s="18"/>
      <c r="AD131" s="18"/>
      <c r="AF131" s="18"/>
      <c r="AH131" s="16"/>
    </row>
    <row r="132" spans="1:34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X132" s="18"/>
      <c r="AA132" s="18"/>
      <c r="AD132" s="18"/>
      <c r="AF132" s="18"/>
      <c r="AH132" s="16"/>
    </row>
    <row r="133" spans="1:34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X133" s="18"/>
      <c r="AA133" s="18"/>
      <c r="AD133" s="18"/>
      <c r="AF133" s="18"/>
      <c r="AH133" s="16"/>
    </row>
    <row r="134" spans="1:34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X134" s="18"/>
      <c r="AA134" s="18"/>
      <c r="AD134" s="18"/>
      <c r="AF134" s="18"/>
      <c r="AH134" s="16"/>
    </row>
    <row r="135" spans="1:34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X135" s="18"/>
      <c r="AA135" s="18"/>
      <c r="AD135" s="18"/>
      <c r="AF135" s="18"/>
      <c r="AH135" s="16"/>
    </row>
    <row r="136" spans="1:34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X136" s="18"/>
      <c r="AA136" s="18"/>
      <c r="AD136" s="18"/>
      <c r="AF136" s="18"/>
      <c r="AH136" s="16"/>
    </row>
    <row r="137" spans="1:34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X137" s="18"/>
      <c r="AA137" s="18"/>
      <c r="AD137" s="18"/>
      <c r="AF137" s="18"/>
      <c r="AH137" s="16"/>
    </row>
    <row r="138" spans="1:34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X138" s="18"/>
      <c r="AA138" s="18"/>
      <c r="AD138" s="18"/>
      <c r="AF138" s="18"/>
      <c r="AH138" s="16"/>
    </row>
    <row r="139" spans="1:34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X139" s="18"/>
      <c r="AA139" s="18"/>
      <c r="AD139" s="18"/>
      <c r="AF139" s="18"/>
      <c r="AH139" s="16"/>
    </row>
    <row r="140" spans="1:34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X140" s="18"/>
      <c r="AA140" s="18"/>
      <c r="AD140" s="18"/>
      <c r="AF140" s="18"/>
      <c r="AH140" s="16"/>
    </row>
    <row r="141" spans="1:34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X141" s="18"/>
      <c r="AA141" s="18"/>
      <c r="AD141" s="18"/>
      <c r="AF141" s="18"/>
      <c r="AH141" s="16"/>
    </row>
    <row r="142" spans="1:34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X142" s="18"/>
      <c r="AA142" s="18"/>
      <c r="AD142" s="18"/>
      <c r="AF142" s="18"/>
      <c r="AH142" s="16"/>
    </row>
    <row r="143" spans="1:34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X143" s="18"/>
      <c r="AA143" s="18"/>
      <c r="AD143" s="18"/>
      <c r="AF143" s="18"/>
      <c r="AH143" s="16"/>
    </row>
    <row r="144" spans="1:34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X144" s="18"/>
      <c r="AA144" s="18"/>
      <c r="AD144" s="18"/>
      <c r="AF144" s="18"/>
      <c r="AH144" s="16"/>
    </row>
    <row r="145" spans="1:34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X145" s="18"/>
      <c r="AA145" s="18"/>
      <c r="AD145" s="18"/>
      <c r="AF145" s="18"/>
      <c r="AH145" s="16"/>
    </row>
    <row r="146" spans="1:34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X146" s="18"/>
      <c r="AA146" s="18"/>
      <c r="AD146" s="18"/>
      <c r="AF146" s="18"/>
      <c r="AH146" s="16"/>
    </row>
    <row r="147" spans="1:34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X147" s="18"/>
      <c r="AA147" s="18"/>
      <c r="AD147" s="18"/>
      <c r="AF147" s="18"/>
      <c r="AH147" s="16"/>
    </row>
    <row r="148" spans="1:34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X148" s="18"/>
      <c r="AA148" s="18"/>
      <c r="AD148" s="18"/>
      <c r="AF148" s="18"/>
      <c r="AH148" s="16"/>
    </row>
    <row r="149" spans="1:34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X149" s="18"/>
      <c r="AA149" s="18"/>
      <c r="AD149" s="18"/>
      <c r="AF149" s="18"/>
      <c r="AH149" s="16"/>
    </row>
    <row r="150" spans="1:34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X150" s="18"/>
      <c r="AA150" s="18"/>
      <c r="AD150" s="18"/>
      <c r="AF150" s="18"/>
      <c r="AH150" s="16"/>
    </row>
    <row r="151" spans="1:34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X151" s="18"/>
      <c r="AA151" s="18"/>
      <c r="AD151" s="18"/>
      <c r="AF151" s="18"/>
      <c r="AH151" s="16"/>
    </row>
    <row r="152" spans="1:34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X152" s="18"/>
      <c r="AA152" s="18"/>
      <c r="AD152" s="18"/>
      <c r="AF152" s="18"/>
      <c r="AH152" s="16"/>
    </row>
    <row r="153" spans="1:34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X153" s="18"/>
      <c r="AA153" s="18"/>
      <c r="AD153" s="18"/>
      <c r="AF153" s="18"/>
      <c r="AH153" s="16"/>
    </row>
    <row r="154" spans="1:34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X154" s="18"/>
      <c r="AA154" s="18"/>
      <c r="AD154" s="18"/>
      <c r="AF154" s="18"/>
      <c r="AH154" s="16"/>
    </row>
    <row r="155" spans="1:34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X155" s="18"/>
      <c r="AA155" s="18"/>
      <c r="AD155" s="18"/>
      <c r="AF155" s="18"/>
      <c r="AH155" s="16"/>
    </row>
    <row r="156" spans="1:34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X156" s="18"/>
      <c r="AA156" s="18"/>
      <c r="AD156" s="18"/>
      <c r="AF156" s="18"/>
      <c r="AH156" s="16"/>
    </row>
    <row r="157" spans="1:34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X157" s="18"/>
      <c r="AA157" s="18"/>
      <c r="AD157" s="18"/>
      <c r="AF157" s="18"/>
      <c r="AH157" s="16"/>
    </row>
    <row r="158" spans="1:34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X158" s="18"/>
      <c r="AA158" s="18"/>
      <c r="AD158" s="18"/>
      <c r="AF158" s="18"/>
      <c r="AH158" s="16"/>
    </row>
    <row r="159" spans="1:34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X159" s="18"/>
      <c r="AA159" s="18"/>
      <c r="AD159" s="18"/>
      <c r="AF159" s="18"/>
      <c r="AH159" s="16"/>
    </row>
    <row r="160" spans="1:34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X160" s="18"/>
      <c r="AA160" s="18"/>
      <c r="AD160" s="18"/>
      <c r="AF160" s="18"/>
      <c r="AH160" s="16"/>
    </row>
    <row r="161" spans="1:34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X161" s="18"/>
      <c r="AA161" s="18"/>
      <c r="AD161" s="18"/>
      <c r="AF161" s="18"/>
      <c r="AH161" s="16"/>
    </row>
    <row r="162" spans="1:34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X162" s="18"/>
      <c r="AA162" s="18"/>
      <c r="AD162" s="18"/>
      <c r="AF162" s="18"/>
      <c r="AH162" s="16"/>
    </row>
    <row r="163" spans="1:34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X163" s="18"/>
      <c r="AA163" s="18"/>
      <c r="AD163" s="18"/>
      <c r="AF163" s="18"/>
      <c r="AH163" s="16"/>
    </row>
    <row r="164" spans="1:34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X164" s="18"/>
      <c r="AA164" s="18"/>
      <c r="AD164" s="18"/>
      <c r="AF164" s="18"/>
      <c r="AH164" s="16"/>
    </row>
    <row r="165" spans="1:34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X165" s="18"/>
      <c r="AA165" s="18"/>
      <c r="AD165" s="18"/>
      <c r="AF165" s="18"/>
      <c r="AH165" s="16"/>
    </row>
    <row r="166" spans="1:34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X166" s="18"/>
      <c r="AA166" s="18"/>
      <c r="AD166" s="18"/>
      <c r="AF166" s="18"/>
      <c r="AH166" s="16"/>
    </row>
    <row r="167" spans="1:34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X167" s="18"/>
      <c r="AA167" s="18"/>
      <c r="AD167" s="18"/>
      <c r="AF167" s="18"/>
      <c r="AH167" s="16"/>
    </row>
    <row r="168" spans="1:34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X168" s="18"/>
      <c r="AA168" s="18"/>
      <c r="AD168" s="18"/>
      <c r="AF168" s="18"/>
      <c r="AH168" s="16"/>
    </row>
    <row r="169" spans="1:34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X169" s="18"/>
      <c r="AA169" s="18"/>
      <c r="AD169" s="18"/>
      <c r="AF169" s="18"/>
      <c r="AH169" s="16"/>
    </row>
    <row r="170" spans="1:34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X170" s="18"/>
      <c r="AA170" s="18"/>
      <c r="AD170" s="18"/>
      <c r="AF170" s="18"/>
      <c r="AH170" s="16"/>
    </row>
    <row r="171" spans="1:34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X171" s="18"/>
      <c r="AA171" s="18"/>
      <c r="AD171" s="18"/>
      <c r="AF171" s="18"/>
      <c r="AH171" s="16"/>
    </row>
    <row r="172" spans="1:34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X172" s="18"/>
      <c r="AA172" s="18"/>
      <c r="AD172" s="18"/>
      <c r="AF172" s="18"/>
      <c r="AH172" s="16"/>
    </row>
    <row r="173" spans="1:34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X173" s="18"/>
      <c r="AA173" s="18"/>
      <c r="AD173" s="18"/>
      <c r="AF173" s="18"/>
      <c r="AH173" s="16"/>
    </row>
    <row r="174" spans="1:34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X174" s="18"/>
      <c r="AA174" s="18"/>
      <c r="AD174" s="18"/>
      <c r="AF174" s="18"/>
      <c r="AH174" s="16"/>
    </row>
    <row r="175" spans="1:34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X175" s="18"/>
      <c r="AA175" s="18"/>
      <c r="AD175" s="18"/>
      <c r="AF175" s="18"/>
      <c r="AH175" s="16"/>
    </row>
    <row r="176" spans="1:34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X176" s="18"/>
      <c r="AA176" s="18"/>
      <c r="AD176" s="18"/>
      <c r="AF176" s="18"/>
      <c r="AH176" s="16"/>
    </row>
    <row r="177" spans="1:34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X177" s="18"/>
      <c r="AA177" s="18"/>
      <c r="AD177" s="18"/>
      <c r="AF177" s="18"/>
      <c r="AH177" s="16"/>
    </row>
    <row r="178" spans="1:34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X178" s="18"/>
      <c r="AA178" s="18"/>
      <c r="AD178" s="18"/>
      <c r="AF178" s="18"/>
      <c r="AH178" s="16"/>
    </row>
    <row r="179" spans="1:34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X179" s="18"/>
      <c r="AA179" s="18"/>
      <c r="AD179" s="18"/>
      <c r="AF179" s="18"/>
      <c r="AH179" s="16"/>
    </row>
    <row r="180" spans="1:34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X180" s="18"/>
      <c r="AA180" s="18"/>
      <c r="AD180" s="18"/>
      <c r="AF180" s="18"/>
      <c r="AH180" s="16"/>
    </row>
    <row r="181" spans="1:34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X181" s="18"/>
      <c r="AA181" s="18"/>
      <c r="AD181" s="18"/>
      <c r="AF181" s="18"/>
      <c r="AH181" s="16"/>
    </row>
    <row r="182" spans="1:34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X182" s="18"/>
      <c r="AA182" s="18"/>
      <c r="AD182" s="18"/>
      <c r="AF182" s="18"/>
      <c r="AH182" s="16"/>
    </row>
    <row r="183" spans="1:34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X183" s="18"/>
      <c r="AA183" s="18"/>
      <c r="AD183" s="18"/>
      <c r="AF183" s="18"/>
      <c r="AH183" s="16"/>
    </row>
    <row r="184" spans="1:34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X184" s="18"/>
      <c r="AA184" s="18"/>
      <c r="AD184" s="18"/>
      <c r="AF184" s="18"/>
      <c r="AH184" s="16"/>
    </row>
    <row r="185" spans="1:34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X185" s="18"/>
      <c r="AA185" s="18"/>
      <c r="AD185" s="18"/>
      <c r="AF185" s="18"/>
      <c r="AH185" s="16"/>
    </row>
    <row r="186" spans="1:34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X186" s="18"/>
      <c r="AA186" s="18"/>
      <c r="AD186" s="18"/>
      <c r="AF186" s="18"/>
      <c r="AH186" s="16"/>
    </row>
    <row r="187" spans="1:34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X187" s="18"/>
      <c r="AA187" s="18"/>
      <c r="AD187" s="18"/>
      <c r="AF187" s="18"/>
      <c r="AH187" s="16"/>
    </row>
    <row r="188" spans="1:34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X188" s="18"/>
      <c r="AA188" s="18"/>
      <c r="AD188" s="18"/>
      <c r="AF188" s="18"/>
      <c r="AH188" s="16"/>
    </row>
    <row r="189" spans="1:34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X189" s="18"/>
      <c r="AA189" s="18"/>
      <c r="AD189" s="18"/>
      <c r="AF189" s="18"/>
      <c r="AH189" s="16"/>
    </row>
    <row r="190" spans="1:34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X190" s="18"/>
      <c r="AA190" s="18"/>
      <c r="AD190" s="18"/>
      <c r="AF190" s="18"/>
      <c r="AH190" s="16"/>
    </row>
    <row r="191" spans="1:34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X191" s="18"/>
      <c r="AA191" s="18"/>
      <c r="AD191" s="18"/>
      <c r="AF191" s="18"/>
      <c r="AH191" s="16"/>
    </row>
    <row r="192" spans="1:34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X192" s="18"/>
      <c r="AA192" s="18"/>
      <c r="AD192" s="18"/>
      <c r="AF192" s="18"/>
      <c r="AH192" s="16"/>
    </row>
    <row r="193" spans="1:34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X193" s="18"/>
      <c r="AA193" s="18"/>
      <c r="AD193" s="18"/>
      <c r="AF193" s="18"/>
      <c r="AH193" s="16"/>
    </row>
    <row r="194" spans="1:34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X194" s="18"/>
      <c r="AA194" s="18"/>
      <c r="AD194" s="18"/>
      <c r="AF194" s="18"/>
      <c r="AH194" s="16"/>
    </row>
    <row r="195" spans="1:34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X195" s="18"/>
      <c r="AA195" s="18"/>
      <c r="AD195" s="18"/>
      <c r="AF195" s="18"/>
      <c r="AH195" s="16"/>
    </row>
    <row r="196" spans="1:34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X196" s="18"/>
      <c r="AA196" s="18"/>
      <c r="AD196" s="18"/>
      <c r="AF196" s="18"/>
      <c r="AH196" s="16"/>
    </row>
    <row r="197" spans="1:34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X197" s="18"/>
      <c r="AA197" s="18"/>
      <c r="AD197" s="18"/>
      <c r="AF197" s="18"/>
      <c r="AH197" s="16"/>
    </row>
    <row r="198" spans="1:34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X198" s="18"/>
      <c r="AA198" s="18"/>
      <c r="AD198" s="18"/>
      <c r="AF198" s="18"/>
      <c r="AH198" s="16"/>
    </row>
    <row r="199" spans="1:34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X199" s="18"/>
      <c r="AA199" s="18"/>
      <c r="AD199" s="18"/>
      <c r="AF199" s="18"/>
      <c r="AH199" s="16"/>
    </row>
    <row r="200" spans="1:34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X200" s="18"/>
      <c r="AA200" s="18"/>
      <c r="AD200" s="18"/>
      <c r="AF200" s="18"/>
      <c r="AH200" s="16"/>
    </row>
    <row r="201" spans="1:34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X201" s="18"/>
      <c r="AA201" s="18"/>
      <c r="AD201" s="18"/>
      <c r="AF201" s="18"/>
      <c r="AH201" s="16"/>
    </row>
    <row r="202" spans="1:34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X202" s="18"/>
      <c r="AA202" s="18"/>
      <c r="AD202" s="18"/>
      <c r="AF202" s="18"/>
      <c r="AH202" s="16"/>
    </row>
    <row r="203" spans="1:34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X203" s="18"/>
      <c r="AA203" s="18"/>
      <c r="AD203" s="18"/>
      <c r="AF203" s="18"/>
      <c r="AH203" s="16"/>
    </row>
    <row r="204" spans="1:34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X204" s="18"/>
      <c r="AA204" s="18"/>
      <c r="AD204" s="18"/>
      <c r="AF204" s="18"/>
      <c r="AH204" s="16"/>
    </row>
    <row r="205" spans="1:34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X205" s="18"/>
      <c r="AA205" s="18"/>
      <c r="AD205" s="18"/>
      <c r="AF205" s="18"/>
      <c r="AH205" s="16"/>
    </row>
    <row r="206" spans="1:34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X206" s="18"/>
      <c r="AA206" s="18"/>
      <c r="AD206" s="18"/>
      <c r="AF206" s="18"/>
      <c r="AH206" s="16"/>
    </row>
    <row r="207" spans="1:34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X207" s="18"/>
      <c r="AA207" s="18"/>
      <c r="AD207" s="18"/>
      <c r="AF207" s="18"/>
      <c r="AH207" s="16"/>
    </row>
    <row r="208" spans="1:34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X208" s="18"/>
      <c r="AA208" s="18"/>
      <c r="AD208" s="18"/>
      <c r="AF208" s="18"/>
      <c r="AH208" s="16"/>
    </row>
    <row r="209" spans="1:34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X209" s="18"/>
      <c r="AA209" s="18"/>
      <c r="AD209" s="18"/>
      <c r="AF209" s="18"/>
      <c r="AH209" s="16"/>
    </row>
    <row r="210" spans="1:34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X210" s="18"/>
      <c r="AA210" s="18"/>
      <c r="AD210" s="18"/>
      <c r="AF210" s="18"/>
      <c r="AH210" s="16"/>
    </row>
    <row r="211" spans="1:34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X211" s="18"/>
      <c r="AA211" s="18"/>
      <c r="AD211" s="18"/>
      <c r="AF211" s="18"/>
      <c r="AH211" s="16"/>
    </row>
    <row r="212" spans="1:34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X212" s="18"/>
      <c r="AA212" s="18"/>
      <c r="AD212" s="18"/>
      <c r="AF212" s="18"/>
      <c r="AH212" s="16"/>
    </row>
    <row r="213" spans="1:34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X213" s="18"/>
      <c r="AA213" s="18"/>
      <c r="AD213" s="18"/>
      <c r="AF213" s="18"/>
      <c r="AH213" s="16"/>
    </row>
    <row r="214" spans="1:34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X214" s="18"/>
      <c r="AA214" s="18"/>
      <c r="AD214" s="18"/>
      <c r="AF214" s="18"/>
      <c r="AH214" s="16"/>
    </row>
    <row r="215" spans="1:34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X215" s="18"/>
      <c r="AA215" s="18"/>
      <c r="AD215" s="18"/>
      <c r="AF215" s="18"/>
      <c r="AH215" s="16"/>
    </row>
    <row r="216" spans="1:34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X216" s="18"/>
      <c r="AA216" s="18"/>
      <c r="AD216" s="18"/>
      <c r="AF216" s="18"/>
      <c r="AH216" s="16"/>
    </row>
    <row r="217" spans="1:34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X217" s="18"/>
      <c r="AA217" s="18"/>
      <c r="AD217" s="18"/>
      <c r="AF217" s="18"/>
      <c r="AH217" s="16"/>
    </row>
    <row r="218" spans="1:34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X218" s="18"/>
      <c r="AA218" s="18"/>
      <c r="AD218" s="18"/>
      <c r="AF218" s="18"/>
      <c r="AH218" s="16"/>
    </row>
    <row r="219" spans="1:34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X219" s="18"/>
      <c r="AA219" s="18"/>
      <c r="AD219" s="18"/>
      <c r="AF219" s="18"/>
      <c r="AH219" s="16"/>
    </row>
    <row r="220" spans="1:34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X220" s="18"/>
      <c r="AA220" s="18"/>
      <c r="AD220" s="18"/>
      <c r="AF220" s="18"/>
      <c r="AH220" s="16"/>
    </row>
    <row r="221" spans="1:34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X221" s="18"/>
      <c r="AA221" s="18"/>
      <c r="AD221" s="18"/>
      <c r="AF221" s="18"/>
      <c r="AH221" s="16"/>
    </row>
    <row r="222" spans="1:34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X222" s="18"/>
      <c r="AA222" s="18"/>
      <c r="AD222" s="18"/>
      <c r="AF222" s="18"/>
      <c r="AH222" s="16"/>
    </row>
    <row r="223" spans="1:34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X223" s="18"/>
      <c r="AA223" s="18"/>
      <c r="AD223" s="18"/>
      <c r="AF223" s="18"/>
      <c r="AH223" s="16"/>
    </row>
    <row r="224" spans="1:34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X224" s="18"/>
      <c r="AA224" s="18"/>
      <c r="AD224" s="18"/>
      <c r="AF224" s="18"/>
      <c r="AH224" s="16"/>
    </row>
    <row r="225" spans="1:34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X225" s="18"/>
      <c r="AA225" s="18"/>
      <c r="AD225" s="18"/>
      <c r="AF225" s="18"/>
      <c r="AH225" s="16"/>
    </row>
    <row r="226" spans="1:34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X226" s="18"/>
      <c r="AA226" s="18"/>
      <c r="AD226" s="18"/>
      <c r="AF226" s="18"/>
      <c r="AH226" s="16"/>
    </row>
    <row r="227" spans="1:34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X227" s="18"/>
      <c r="AA227" s="18"/>
      <c r="AD227" s="18"/>
      <c r="AF227" s="18"/>
      <c r="AH227" s="16"/>
    </row>
    <row r="228" spans="1:34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X228" s="18"/>
      <c r="AA228" s="18"/>
      <c r="AD228" s="18"/>
      <c r="AF228" s="18"/>
      <c r="AH228" s="16"/>
    </row>
    <row r="229" spans="1:34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X229" s="18"/>
      <c r="AA229" s="18"/>
      <c r="AD229" s="18"/>
      <c r="AF229" s="18"/>
      <c r="AH229" s="16"/>
    </row>
    <row r="230" spans="1:34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X230" s="18"/>
      <c r="AA230" s="18"/>
      <c r="AD230" s="18"/>
      <c r="AF230" s="18"/>
      <c r="AH230" s="16"/>
    </row>
    <row r="231" spans="1:34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X231" s="18"/>
      <c r="AA231" s="18"/>
      <c r="AD231" s="18"/>
      <c r="AF231" s="18"/>
      <c r="AH231" s="16"/>
    </row>
    <row r="232" spans="1:34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X232" s="18"/>
      <c r="AA232" s="18"/>
      <c r="AD232" s="18"/>
      <c r="AF232" s="18"/>
      <c r="AH232" s="16"/>
    </row>
    <row r="233" spans="1:34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X233" s="18"/>
      <c r="AA233" s="18"/>
      <c r="AD233" s="18"/>
      <c r="AF233" s="18"/>
      <c r="AH233" s="16"/>
    </row>
    <row r="234" spans="1:34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X234" s="18"/>
      <c r="AA234" s="18"/>
      <c r="AD234" s="18"/>
      <c r="AF234" s="18"/>
      <c r="AH234" s="16"/>
    </row>
    <row r="235" spans="1:34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X235" s="18"/>
      <c r="AA235" s="18"/>
      <c r="AD235" s="18"/>
      <c r="AF235" s="18"/>
      <c r="AH235" s="16"/>
    </row>
    <row r="236" spans="1:34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X236" s="18"/>
      <c r="AA236" s="18"/>
      <c r="AD236" s="18"/>
      <c r="AF236" s="18"/>
      <c r="AH236" s="16"/>
    </row>
    <row r="237" spans="1:34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X237" s="18"/>
      <c r="AA237" s="18"/>
      <c r="AD237" s="18"/>
      <c r="AF237" s="18"/>
      <c r="AH237" s="16"/>
    </row>
    <row r="238" spans="1:34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X238" s="18"/>
      <c r="AA238" s="18"/>
      <c r="AD238" s="18"/>
      <c r="AF238" s="18"/>
      <c r="AH238" s="16"/>
    </row>
    <row r="239" spans="1:34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X239" s="18"/>
      <c r="AA239" s="18"/>
      <c r="AD239" s="18"/>
      <c r="AF239" s="18"/>
      <c r="AH239" s="16"/>
    </row>
    <row r="240" spans="1:34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X240" s="18"/>
      <c r="AA240" s="18"/>
      <c r="AD240" s="18"/>
      <c r="AF240" s="18"/>
      <c r="AH240" s="16"/>
    </row>
    <row r="241" spans="1:34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X241" s="18"/>
      <c r="AA241" s="18"/>
      <c r="AD241" s="18"/>
      <c r="AF241" s="18"/>
      <c r="AH241" s="16"/>
    </row>
    <row r="242" spans="1:34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X242" s="18"/>
      <c r="AA242" s="18"/>
      <c r="AD242" s="18"/>
      <c r="AF242" s="18"/>
      <c r="AH242" s="16"/>
    </row>
    <row r="243" spans="1:34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X243" s="18"/>
      <c r="AA243" s="18"/>
      <c r="AD243" s="18"/>
      <c r="AF243" s="18"/>
      <c r="AH243" s="16"/>
    </row>
    <row r="244" spans="1:34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X244" s="18"/>
      <c r="AA244" s="18"/>
      <c r="AD244" s="18"/>
      <c r="AF244" s="18"/>
      <c r="AH244" s="16"/>
    </row>
    <row r="245" spans="1:34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X245" s="18"/>
      <c r="AA245" s="18"/>
      <c r="AD245" s="18"/>
      <c r="AF245" s="18"/>
      <c r="AH245" s="16"/>
    </row>
    <row r="246" spans="1:34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X246" s="18"/>
      <c r="AA246" s="18"/>
      <c r="AD246" s="18"/>
      <c r="AF246" s="18"/>
      <c r="AH246" s="16"/>
    </row>
    <row r="247" spans="1:34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X247" s="18"/>
      <c r="AA247" s="18"/>
      <c r="AD247" s="18"/>
      <c r="AF247" s="18"/>
      <c r="AH247" s="16"/>
    </row>
    <row r="248" spans="1:34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X248" s="18"/>
      <c r="AA248" s="18"/>
      <c r="AD248" s="18"/>
      <c r="AF248" s="18"/>
      <c r="AH248" s="16"/>
    </row>
    <row r="249" spans="1:34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X249" s="18"/>
      <c r="AA249" s="18"/>
      <c r="AD249" s="18"/>
      <c r="AF249" s="18"/>
      <c r="AH249" s="16"/>
    </row>
    <row r="250" spans="1:34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X250" s="18"/>
      <c r="AA250" s="18"/>
      <c r="AD250" s="18"/>
      <c r="AF250" s="18"/>
      <c r="AH250" s="16"/>
    </row>
    <row r="251" spans="1:34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X251" s="18"/>
      <c r="AA251" s="18"/>
      <c r="AD251" s="18"/>
      <c r="AF251" s="18"/>
      <c r="AH251" s="16"/>
    </row>
    <row r="252" spans="1:34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X252" s="18"/>
      <c r="AA252" s="18"/>
      <c r="AD252" s="18"/>
      <c r="AF252" s="18"/>
      <c r="AH252" s="16"/>
    </row>
    <row r="253" spans="1:34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X253" s="18"/>
      <c r="AA253" s="18"/>
      <c r="AD253" s="18"/>
      <c r="AF253" s="18"/>
      <c r="AH253" s="16"/>
    </row>
    <row r="254" spans="1:34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X254" s="18"/>
      <c r="AA254" s="18"/>
      <c r="AD254" s="18"/>
      <c r="AF254" s="18"/>
      <c r="AH254" s="16"/>
    </row>
    <row r="255" spans="1:34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X255" s="18"/>
      <c r="AA255" s="18"/>
      <c r="AD255" s="18"/>
      <c r="AF255" s="18"/>
      <c r="AH255" s="16"/>
    </row>
    <row r="256" spans="1:34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X256" s="18"/>
      <c r="AA256" s="18"/>
      <c r="AD256" s="18"/>
      <c r="AF256" s="18"/>
      <c r="AH256" s="16"/>
    </row>
    <row r="257" spans="1:34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X257" s="18"/>
      <c r="AA257" s="18"/>
      <c r="AD257" s="18"/>
      <c r="AF257" s="18"/>
      <c r="AH257" s="16"/>
    </row>
    <row r="258" spans="1:34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X258" s="18"/>
      <c r="AA258" s="18"/>
      <c r="AD258" s="18"/>
      <c r="AF258" s="18"/>
      <c r="AH258" s="16"/>
    </row>
    <row r="259" spans="1:34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X259" s="18"/>
      <c r="AA259" s="18"/>
      <c r="AD259" s="18"/>
      <c r="AF259" s="18"/>
      <c r="AH259" s="16"/>
    </row>
    <row r="260" spans="1:34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X260" s="18"/>
      <c r="AA260" s="18"/>
      <c r="AD260" s="18"/>
      <c r="AF260" s="18"/>
      <c r="AH260" s="16"/>
    </row>
    <row r="261" spans="1:34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X261" s="18"/>
      <c r="AA261" s="18"/>
      <c r="AD261" s="18"/>
      <c r="AF261" s="18"/>
      <c r="AH261" s="16"/>
    </row>
    <row r="262" spans="1:34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X262" s="18"/>
      <c r="AA262" s="18"/>
      <c r="AD262" s="18"/>
      <c r="AF262" s="18"/>
      <c r="AH262" s="16"/>
    </row>
    <row r="263" spans="1:34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X263" s="18"/>
      <c r="AA263" s="18"/>
      <c r="AD263" s="18"/>
      <c r="AF263" s="18"/>
      <c r="AH263" s="16"/>
    </row>
    <row r="264" spans="1:34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X264" s="18"/>
      <c r="AA264" s="18"/>
      <c r="AD264" s="18"/>
      <c r="AF264" s="18"/>
      <c r="AH264" s="16"/>
    </row>
    <row r="265" spans="1:34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X265" s="18"/>
      <c r="AA265" s="18"/>
      <c r="AD265" s="18"/>
      <c r="AF265" s="18"/>
      <c r="AH265" s="16"/>
    </row>
    <row r="266" spans="1:34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X266" s="18"/>
      <c r="AA266" s="18"/>
      <c r="AD266" s="18"/>
      <c r="AF266" s="18"/>
      <c r="AH266" s="16"/>
    </row>
    <row r="267" spans="1:34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X267" s="18"/>
      <c r="AA267" s="18"/>
      <c r="AD267" s="18"/>
      <c r="AF267" s="18"/>
      <c r="AH267" s="16"/>
    </row>
    <row r="268" spans="1:34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X268" s="18"/>
      <c r="AA268" s="18"/>
      <c r="AD268" s="18"/>
      <c r="AF268" s="18"/>
      <c r="AH268" s="16"/>
    </row>
    <row r="269" spans="1:34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X269" s="18"/>
      <c r="AA269" s="18"/>
      <c r="AD269" s="18"/>
      <c r="AF269" s="18"/>
      <c r="AH269" s="16"/>
    </row>
    <row r="270" spans="1:34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X270" s="18"/>
      <c r="AA270" s="18"/>
      <c r="AD270" s="18"/>
      <c r="AF270" s="18"/>
      <c r="AH270" s="16"/>
    </row>
    <row r="271" spans="1:34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X271" s="18"/>
      <c r="AA271" s="18"/>
      <c r="AD271" s="18"/>
      <c r="AF271" s="18"/>
      <c r="AH271" s="16"/>
    </row>
    <row r="272" spans="1:34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X272" s="18"/>
      <c r="AA272" s="18"/>
      <c r="AD272" s="18"/>
      <c r="AF272" s="18"/>
      <c r="AH272" s="16"/>
    </row>
    <row r="273" spans="1:34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X273" s="18"/>
      <c r="AA273" s="18"/>
      <c r="AD273" s="18"/>
      <c r="AF273" s="18"/>
      <c r="AH273" s="16"/>
    </row>
    <row r="274" spans="1:34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X274" s="18"/>
      <c r="AA274" s="18"/>
      <c r="AD274" s="18"/>
      <c r="AF274" s="18"/>
      <c r="AH274" s="16"/>
    </row>
    <row r="275" spans="1:34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X275" s="18"/>
      <c r="AA275" s="18"/>
      <c r="AD275" s="18"/>
      <c r="AF275" s="18"/>
      <c r="AH275" s="16"/>
    </row>
    <row r="276" spans="1:34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X276" s="18"/>
      <c r="AA276" s="18"/>
      <c r="AD276" s="18"/>
      <c r="AF276" s="18"/>
      <c r="AH276" s="16"/>
    </row>
    <row r="277" spans="1:34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X277" s="18"/>
      <c r="AA277" s="18"/>
      <c r="AD277" s="18"/>
      <c r="AF277" s="18"/>
      <c r="AH277" s="16"/>
    </row>
    <row r="278" spans="1:34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X278" s="18"/>
      <c r="AA278" s="18"/>
      <c r="AD278" s="18"/>
      <c r="AF278" s="18"/>
      <c r="AH278" s="16"/>
    </row>
    <row r="279" spans="1:34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X279" s="18"/>
      <c r="AA279" s="18"/>
      <c r="AD279" s="18"/>
      <c r="AF279" s="18"/>
      <c r="AH279" s="16"/>
    </row>
    <row r="280" spans="1:34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X280" s="18"/>
      <c r="AA280" s="18"/>
      <c r="AD280" s="18"/>
      <c r="AF280" s="18"/>
      <c r="AH280" s="16"/>
    </row>
    <row r="281" spans="1:34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X281" s="18"/>
      <c r="AA281" s="18"/>
      <c r="AD281" s="18"/>
      <c r="AF281" s="18"/>
      <c r="AH281" s="16"/>
    </row>
    <row r="282" spans="1:34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X282" s="18"/>
      <c r="AA282" s="18"/>
      <c r="AD282" s="18"/>
      <c r="AF282" s="18"/>
      <c r="AH282" s="16"/>
    </row>
    <row r="283" spans="1:34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X283" s="18"/>
      <c r="AA283" s="18"/>
      <c r="AD283" s="18"/>
      <c r="AF283" s="18"/>
      <c r="AH283" s="16"/>
    </row>
    <row r="284" spans="1:34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X284" s="18"/>
      <c r="AA284" s="18"/>
      <c r="AD284" s="18"/>
      <c r="AF284" s="18"/>
      <c r="AH284" s="16"/>
    </row>
    <row r="285" spans="1:34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X285" s="18"/>
      <c r="AA285" s="18"/>
      <c r="AD285" s="18"/>
      <c r="AF285" s="18"/>
      <c r="AH285" s="16"/>
    </row>
    <row r="286" spans="1:34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X286" s="18"/>
      <c r="AA286" s="18"/>
      <c r="AD286" s="18"/>
      <c r="AF286" s="18"/>
      <c r="AH286" s="16"/>
    </row>
    <row r="287" spans="1:34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X287" s="18"/>
      <c r="AA287" s="18"/>
      <c r="AD287" s="18"/>
      <c r="AF287" s="18"/>
      <c r="AH287" s="16"/>
    </row>
    <row r="288" spans="1:34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X288" s="18"/>
      <c r="AA288" s="18"/>
      <c r="AD288" s="18"/>
      <c r="AF288" s="18"/>
      <c r="AH288" s="16"/>
    </row>
    <row r="289" spans="1:34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X289" s="18"/>
      <c r="AA289" s="18"/>
      <c r="AD289" s="18"/>
      <c r="AF289" s="18"/>
      <c r="AH289" s="16"/>
    </row>
    <row r="290" spans="1:34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X290" s="18"/>
      <c r="AA290" s="18"/>
      <c r="AD290" s="18"/>
      <c r="AF290" s="18"/>
      <c r="AH290" s="16"/>
    </row>
    <row r="291" spans="1:34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X291" s="18"/>
      <c r="AA291" s="18"/>
      <c r="AD291" s="18"/>
      <c r="AF291" s="18"/>
      <c r="AH291" s="16"/>
    </row>
    <row r="292" spans="1:34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X292" s="18"/>
      <c r="AA292" s="18"/>
      <c r="AD292" s="18"/>
      <c r="AF292" s="18"/>
      <c r="AH292" s="16"/>
    </row>
    <row r="293" spans="1:34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X293" s="18"/>
      <c r="AA293" s="18"/>
      <c r="AD293" s="18"/>
      <c r="AF293" s="18"/>
      <c r="AH293" s="16"/>
    </row>
    <row r="294" spans="1:34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X294" s="18"/>
      <c r="AA294" s="18"/>
      <c r="AD294" s="18"/>
      <c r="AF294" s="18"/>
      <c r="AH294" s="16"/>
    </row>
    <row r="295" spans="1:34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X295" s="18"/>
      <c r="AA295" s="18"/>
      <c r="AD295" s="18"/>
      <c r="AF295" s="18"/>
      <c r="AH295" s="16"/>
    </row>
    <row r="296" spans="1:34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X296" s="18"/>
      <c r="AA296" s="18"/>
      <c r="AD296" s="18"/>
      <c r="AF296" s="18"/>
      <c r="AH296" s="16"/>
    </row>
    <row r="297" spans="1:34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X297" s="18"/>
      <c r="AA297" s="18"/>
      <c r="AD297" s="18"/>
      <c r="AF297" s="18"/>
      <c r="AH297" s="16"/>
    </row>
    <row r="298" spans="1:34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X298" s="18"/>
      <c r="AA298" s="18"/>
      <c r="AD298" s="18"/>
      <c r="AF298" s="18"/>
      <c r="AH298" s="16"/>
    </row>
    <row r="299" spans="1:34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X299" s="18"/>
      <c r="AA299" s="18"/>
      <c r="AD299" s="18"/>
      <c r="AF299" s="18"/>
      <c r="AH299" s="16"/>
    </row>
    <row r="300" spans="1:34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X300" s="18"/>
      <c r="AA300" s="18"/>
      <c r="AD300" s="18"/>
      <c r="AF300" s="18"/>
      <c r="AH300" s="16"/>
    </row>
    <row r="301" spans="1:34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X301" s="18"/>
      <c r="AA301" s="18"/>
      <c r="AD301" s="18"/>
      <c r="AF301" s="18"/>
      <c r="AH301" s="16"/>
    </row>
    <row r="302" spans="1:34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X302" s="18"/>
      <c r="AA302" s="18"/>
      <c r="AD302" s="18"/>
      <c r="AF302" s="18"/>
      <c r="AH302" s="16"/>
    </row>
    <row r="303" spans="1:34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X303" s="18"/>
      <c r="AA303" s="18"/>
      <c r="AD303" s="18"/>
      <c r="AF303" s="18"/>
      <c r="AH303" s="16"/>
    </row>
    <row r="304" spans="1:34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X304" s="18"/>
      <c r="AA304" s="18"/>
      <c r="AD304" s="18"/>
      <c r="AF304" s="18"/>
      <c r="AH304" s="16"/>
    </row>
    <row r="305" spans="1:34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X305" s="18"/>
      <c r="AA305" s="18"/>
      <c r="AD305" s="18"/>
      <c r="AF305" s="18"/>
      <c r="AH305" s="16"/>
    </row>
    <row r="306" spans="1:34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X306" s="18"/>
      <c r="AA306" s="18"/>
      <c r="AD306" s="18"/>
      <c r="AF306" s="18"/>
      <c r="AH306" s="16"/>
    </row>
    <row r="307" spans="1:34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X307" s="18"/>
      <c r="AA307" s="18"/>
      <c r="AD307" s="18"/>
      <c r="AF307" s="18"/>
      <c r="AH307" s="16"/>
    </row>
    <row r="308" spans="1:34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X308" s="18"/>
      <c r="AA308" s="18"/>
      <c r="AD308" s="18"/>
      <c r="AF308" s="18"/>
      <c r="AH308" s="16"/>
    </row>
    <row r="309" spans="1:34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X309" s="18"/>
      <c r="AA309" s="18"/>
      <c r="AD309" s="18"/>
      <c r="AF309" s="18"/>
      <c r="AH309" s="16"/>
    </row>
    <row r="310" spans="1:34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X310" s="18"/>
      <c r="AA310" s="18"/>
      <c r="AD310" s="18"/>
      <c r="AF310" s="18"/>
      <c r="AH310" s="16"/>
    </row>
    <row r="311" spans="1:34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X311" s="18"/>
      <c r="AA311" s="18"/>
      <c r="AD311" s="18"/>
      <c r="AF311" s="18"/>
      <c r="AH311" s="16"/>
    </row>
    <row r="312" spans="1:34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X312" s="18"/>
      <c r="AA312" s="18"/>
      <c r="AD312" s="18"/>
      <c r="AF312" s="18"/>
      <c r="AH312" s="16"/>
    </row>
    <row r="313" spans="1:34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X313" s="18"/>
      <c r="AA313" s="18"/>
      <c r="AD313" s="18"/>
      <c r="AF313" s="18"/>
      <c r="AH313" s="16"/>
    </row>
    <row r="314" spans="1:34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X314" s="18"/>
      <c r="AA314" s="18"/>
      <c r="AD314" s="18"/>
      <c r="AF314" s="18"/>
      <c r="AH314" s="16"/>
    </row>
    <row r="315" spans="1:34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X315" s="18"/>
      <c r="AA315" s="18"/>
      <c r="AD315" s="18"/>
      <c r="AF315" s="18"/>
      <c r="AH315" s="16"/>
    </row>
    <row r="316" spans="1:34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X316" s="18"/>
      <c r="AA316" s="18"/>
      <c r="AD316" s="18"/>
      <c r="AF316" s="18"/>
      <c r="AH316" s="16"/>
    </row>
    <row r="317" spans="1:34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X317" s="18"/>
      <c r="AA317" s="18"/>
      <c r="AD317" s="18"/>
      <c r="AF317" s="18"/>
      <c r="AH317" s="16"/>
    </row>
    <row r="318" spans="1:34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X318" s="18"/>
      <c r="AA318" s="18"/>
      <c r="AD318" s="18"/>
      <c r="AF318" s="18"/>
      <c r="AH318" s="16"/>
    </row>
    <row r="319" spans="1:34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X319" s="18"/>
      <c r="AA319" s="18"/>
      <c r="AD319" s="18"/>
      <c r="AF319" s="18"/>
      <c r="AH319" s="16"/>
    </row>
    <row r="320" spans="1:34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X320" s="18"/>
      <c r="AA320" s="18"/>
      <c r="AD320" s="18"/>
      <c r="AF320" s="18"/>
      <c r="AH320" s="16"/>
    </row>
    <row r="321" spans="1:34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X321" s="18"/>
      <c r="AA321" s="18"/>
      <c r="AD321" s="18"/>
      <c r="AF321" s="18"/>
      <c r="AH321" s="16"/>
    </row>
    <row r="322" spans="1:34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X322" s="18"/>
      <c r="AA322" s="18"/>
      <c r="AD322" s="18"/>
      <c r="AF322" s="18"/>
      <c r="AH322" s="16"/>
    </row>
    <row r="323" spans="1:34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X323" s="18"/>
      <c r="AA323" s="18"/>
      <c r="AD323" s="18"/>
      <c r="AF323" s="18"/>
      <c r="AH323" s="16"/>
    </row>
    <row r="324" spans="1:34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X324" s="18"/>
      <c r="AA324" s="18"/>
      <c r="AD324" s="18"/>
      <c r="AF324" s="18"/>
      <c r="AH324" s="16"/>
    </row>
    <row r="325" spans="1:34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X325" s="18"/>
      <c r="AA325" s="18"/>
      <c r="AD325" s="18"/>
      <c r="AF325" s="18"/>
      <c r="AH325" s="16"/>
    </row>
    <row r="326" spans="1:34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X326" s="18"/>
      <c r="AA326" s="18"/>
      <c r="AD326" s="18"/>
      <c r="AF326" s="18"/>
      <c r="AH326" s="16"/>
    </row>
    <row r="327" spans="1:34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X327" s="18"/>
      <c r="AA327" s="18"/>
      <c r="AD327" s="18"/>
      <c r="AF327" s="18"/>
      <c r="AH327" s="16"/>
    </row>
    <row r="328" spans="1:34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X328" s="18"/>
      <c r="AA328" s="18"/>
      <c r="AD328" s="18"/>
      <c r="AF328" s="18"/>
      <c r="AH328" s="16"/>
    </row>
    <row r="329" spans="1:34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X329" s="18"/>
      <c r="AA329" s="18"/>
      <c r="AD329" s="18"/>
      <c r="AF329" s="18"/>
      <c r="AH329" s="16"/>
    </row>
    <row r="330" spans="1:34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X330" s="18"/>
      <c r="AA330" s="18"/>
      <c r="AD330" s="18"/>
      <c r="AF330" s="18"/>
      <c r="AH330" s="16"/>
    </row>
    <row r="331" spans="1:34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X331" s="18"/>
      <c r="AA331" s="18"/>
      <c r="AD331" s="18"/>
      <c r="AF331" s="18"/>
      <c r="AH331" s="16"/>
    </row>
    <row r="332" spans="1:34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X332" s="18"/>
      <c r="AA332" s="18"/>
      <c r="AD332" s="18"/>
      <c r="AF332" s="18"/>
      <c r="AH332" s="16"/>
    </row>
    <row r="333" spans="1:34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X333" s="18"/>
      <c r="AA333" s="18"/>
      <c r="AD333" s="18"/>
      <c r="AF333" s="18"/>
      <c r="AH333" s="16"/>
    </row>
    <row r="334" spans="1:34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X334" s="18"/>
      <c r="AA334" s="18"/>
      <c r="AD334" s="18"/>
      <c r="AF334" s="18"/>
      <c r="AH334" s="16"/>
    </row>
    <row r="335" spans="1:34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X335" s="18"/>
      <c r="AA335" s="18"/>
      <c r="AD335" s="18"/>
      <c r="AF335" s="18"/>
      <c r="AH335" s="16"/>
    </row>
    <row r="336" spans="1:34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X336" s="18"/>
      <c r="AA336" s="18"/>
      <c r="AD336" s="18"/>
      <c r="AF336" s="18"/>
      <c r="AH336" s="16"/>
    </row>
    <row r="337" spans="1:34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X337" s="18"/>
      <c r="AA337" s="18"/>
      <c r="AD337" s="18"/>
      <c r="AF337" s="18"/>
      <c r="AH337" s="16"/>
    </row>
    <row r="338" spans="1:34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X338" s="18"/>
      <c r="AA338" s="18"/>
      <c r="AD338" s="18"/>
      <c r="AF338" s="18"/>
      <c r="AH338" s="16"/>
    </row>
    <row r="339" spans="1:34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X339" s="18"/>
      <c r="AA339" s="18"/>
      <c r="AD339" s="18"/>
      <c r="AF339" s="18"/>
      <c r="AH339" s="16"/>
    </row>
    <row r="340" spans="1:34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X340" s="18"/>
      <c r="AA340" s="18"/>
      <c r="AD340" s="18"/>
      <c r="AF340" s="18"/>
      <c r="AH340" s="16"/>
    </row>
    <row r="341" spans="1:34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X341" s="18"/>
      <c r="AA341" s="18"/>
      <c r="AD341" s="18"/>
      <c r="AF341" s="18"/>
      <c r="AH341" s="16"/>
    </row>
    <row r="342" spans="1:34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X342" s="18"/>
      <c r="AA342" s="18"/>
      <c r="AD342" s="18"/>
      <c r="AF342" s="18"/>
      <c r="AH342" s="16"/>
    </row>
    <row r="343" spans="1:34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X343" s="18"/>
      <c r="AA343" s="18"/>
      <c r="AD343" s="18"/>
      <c r="AF343" s="18"/>
      <c r="AH343" s="16"/>
    </row>
    <row r="344" spans="1:34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X344" s="18"/>
      <c r="AA344" s="18"/>
      <c r="AD344" s="18"/>
      <c r="AF344" s="18"/>
      <c r="AH344" s="16"/>
    </row>
    <row r="345" spans="1:34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X345" s="18"/>
      <c r="AA345" s="18"/>
      <c r="AD345" s="18"/>
      <c r="AF345" s="18"/>
      <c r="AH345" s="16"/>
    </row>
    <row r="346" spans="1:34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X346" s="18"/>
      <c r="AA346" s="18"/>
      <c r="AD346" s="18"/>
      <c r="AF346" s="18"/>
      <c r="AH346" s="16"/>
    </row>
    <row r="347" spans="1:34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X347" s="18"/>
      <c r="AA347" s="18"/>
      <c r="AD347" s="18"/>
      <c r="AF347" s="18"/>
      <c r="AH347" s="16"/>
    </row>
    <row r="348" spans="1:34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X348" s="18"/>
      <c r="AA348" s="18"/>
      <c r="AD348" s="18"/>
      <c r="AF348" s="18"/>
      <c r="AH348" s="16"/>
    </row>
    <row r="349" spans="1:34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X349" s="18"/>
      <c r="AA349" s="18"/>
      <c r="AD349" s="18"/>
      <c r="AF349" s="18"/>
      <c r="AH349" s="16"/>
    </row>
    <row r="350" spans="1:34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X350" s="18"/>
      <c r="AA350" s="18"/>
      <c r="AD350" s="18"/>
      <c r="AF350" s="18"/>
      <c r="AH350" s="16"/>
    </row>
    <row r="351" spans="1:34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X351" s="18"/>
      <c r="AA351" s="18"/>
      <c r="AD351" s="18"/>
      <c r="AF351" s="18"/>
      <c r="AH351" s="16"/>
    </row>
    <row r="352" spans="1:34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X352" s="18"/>
      <c r="AA352" s="18"/>
      <c r="AD352" s="18"/>
      <c r="AF352" s="18"/>
      <c r="AH352" s="16"/>
    </row>
    <row r="353" spans="1:34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X353" s="18"/>
      <c r="AA353" s="18"/>
      <c r="AD353" s="18"/>
      <c r="AF353" s="18"/>
      <c r="AH353" s="16"/>
    </row>
    <row r="354" spans="1:34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X354" s="18"/>
      <c r="AA354" s="18"/>
      <c r="AD354" s="18"/>
      <c r="AF354" s="18"/>
      <c r="AH354" s="16"/>
    </row>
    <row r="355" spans="1:34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X355" s="18"/>
      <c r="AA355" s="18"/>
      <c r="AD355" s="18"/>
      <c r="AF355" s="18"/>
      <c r="AH355" s="16"/>
    </row>
    <row r="356" spans="1:34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X356" s="18"/>
      <c r="AA356" s="18"/>
      <c r="AD356" s="18"/>
      <c r="AF356" s="18"/>
      <c r="AH356" s="16"/>
    </row>
    <row r="357" spans="1:34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X357" s="18"/>
      <c r="AA357" s="18"/>
      <c r="AD357" s="18"/>
      <c r="AF357" s="18"/>
      <c r="AH357" s="16"/>
    </row>
    <row r="358" spans="1:34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X358" s="18"/>
      <c r="AA358" s="18"/>
      <c r="AD358" s="18"/>
      <c r="AF358" s="18"/>
      <c r="AH358" s="16"/>
    </row>
    <row r="359" spans="1:34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X359" s="18"/>
      <c r="AA359" s="18"/>
      <c r="AD359" s="18"/>
      <c r="AF359" s="18"/>
      <c r="AH359" s="16"/>
    </row>
    <row r="360" spans="1:34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X360" s="18"/>
      <c r="AA360" s="18"/>
      <c r="AD360" s="18"/>
      <c r="AF360" s="18"/>
      <c r="AH360" s="16"/>
    </row>
    <row r="361" spans="1:34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X361" s="18"/>
      <c r="AA361" s="18"/>
      <c r="AD361" s="18"/>
      <c r="AF361" s="18"/>
      <c r="AH361" s="16"/>
    </row>
    <row r="362" spans="1:34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X362" s="18"/>
      <c r="AA362" s="18"/>
      <c r="AD362" s="18"/>
      <c r="AF362" s="18"/>
      <c r="AH362" s="16"/>
    </row>
    <row r="363" spans="1:34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X363" s="18"/>
      <c r="AA363" s="18"/>
      <c r="AD363" s="18"/>
      <c r="AF363" s="18"/>
      <c r="AH363" s="16"/>
    </row>
    <row r="364" spans="1:34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X364" s="18"/>
      <c r="AA364" s="18"/>
      <c r="AD364" s="18"/>
      <c r="AF364" s="18"/>
      <c r="AH364" s="16"/>
    </row>
    <row r="365" spans="1:34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X365" s="18"/>
      <c r="AA365" s="18"/>
      <c r="AD365" s="18"/>
      <c r="AF365" s="18"/>
      <c r="AH365" s="16"/>
    </row>
    <row r="366" spans="1:34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X366" s="18"/>
      <c r="AA366" s="18"/>
      <c r="AD366" s="18"/>
      <c r="AF366" s="18"/>
      <c r="AH366" s="16"/>
    </row>
    <row r="367" spans="1:34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X367" s="18"/>
      <c r="AA367" s="18"/>
      <c r="AD367" s="18"/>
      <c r="AF367" s="18"/>
      <c r="AH367" s="16"/>
    </row>
    <row r="368" spans="1:34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X368" s="18"/>
      <c r="AA368" s="18"/>
      <c r="AD368" s="18"/>
      <c r="AF368" s="18"/>
      <c r="AH368" s="16"/>
    </row>
    <row r="369" spans="1:34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X369" s="18"/>
      <c r="AA369" s="18"/>
      <c r="AD369" s="18"/>
      <c r="AF369" s="18"/>
      <c r="AH369" s="16"/>
    </row>
    <row r="370" spans="1:34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X370" s="18"/>
      <c r="AA370" s="18"/>
      <c r="AD370" s="18"/>
      <c r="AF370" s="18"/>
      <c r="AH370" s="16"/>
    </row>
    <row r="371" spans="1:34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X371" s="18"/>
      <c r="AA371" s="18"/>
      <c r="AD371" s="18"/>
      <c r="AF371" s="18"/>
      <c r="AH371" s="16"/>
    </row>
    <row r="372" spans="1:34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X372" s="18"/>
      <c r="AA372" s="18"/>
      <c r="AD372" s="18"/>
      <c r="AF372" s="18"/>
      <c r="AH372" s="16"/>
    </row>
    <row r="373" spans="1:34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X373" s="18"/>
      <c r="AA373" s="18"/>
      <c r="AD373" s="18"/>
      <c r="AF373" s="18"/>
      <c r="AH373" s="16"/>
    </row>
    <row r="374" spans="1:34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X374" s="18"/>
      <c r="AA374" s="18"/>
      <c r="AD374" s="18"/>
      <c r="AF374" s="18"/>
      <c r="AH374" s="16"/>
    </row>
    <row r="375" spans="1:34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X375" s="18"/>
      <c r="AA375" s="18"/>
      <c r="AD375" s="18"/>
      <c r="AF375" s="18"/>
      <c r="AH375" s="16"/>
    </row>
    <row r="376" spans="1:34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X376" s="18"/>
      <c r="AA376" s="18"/>
      <c r="AD376" s="18"/>
      <c r="AF376" s="18"/>
      <c r="AH376" s="16"/>
    </row>
    <row r="377" spans="1:34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X377" s="18"/>
      <c r="AA377" s="18"/>
      <c r="AD377" s="18"/>
      <c r="AF377" s="18"/>
      <c r="AH377" s="16"/>
    </row>
    <row r="378" spans="1:34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X378" s="18"/>
      <c r="AA378" s="18"/>
      <c r="AD378" s="18"/>
      <c r="AF378" s="18"/>
      <c r="AH378" s="16"/>
    </row>
    <row r="379" spans="1:34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X379" s="18"/>
      <c r="AA379" s="18"/>
      <c r="AD379" s="18"/>
      <c r="AF379" s="18"/>
      <c r="AH379" s="16"/>
    </row>
    <row r="380" spans="1:34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X380" s="18"/>
      <c r="AA380" s="18"/>
      <c r="AD380" s="18"/>
      <c r="AF380" s="18"/>
      <c r="AH380" s="16"/>
    </row>
    <row r="381" spans="1:34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X381" s="18"/>
      <c r="AA381" s="18"/>
      <c r="AD381" s="18"/>
      <c r="AF381" s="18"/>
      <c r="AH381" s="16"/>
    </row>
    <row r="382" spans="1:34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X382" s="18"/>
      <c r="AA382" s="18"/>
      <c r="AD382" s="18"/>
      <c r="AF382" s="18"/>
      <c r="AH382" s="16"/>
    </row>
    <row r="383" spans="1:34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X383" s="18"/>
      <c r="AA383" s="18"/>
      <c r="AD383" s="18"/>
      <c r="AF383" s="18"/>
      <c r="AH383" s="16"/>
    </row>
    <row r="384" spans="1:34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X384" s="18"/>
      <c r="AA384" s="18"/>
      <c r="AD384" s="18"/>
      <c r="AF384" s="18"/>
      <c r="AH384" s="16"/>
    </row>
    <row r="385" spans="1:34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X385" s="18"/>
      <c r="AA385" s="18"/>
      <c r="AD385" s="18"/>
      <c r="AF385" s="18"/>
      <c r="AH385" s="16"/>
    </row>
    <row r="386" spans="1:34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X386" s="18"/>
      <c r="AA386" s="18"/>
      <c r="AD386" s="18"/>
      <c r="AF386" s="18"/>
      <c r="AH386" s="16"/>
    </row>
    <row r="387" spans="1:34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X387" s="18"/>
      <c r="AA387" s="18"/>
      <c r="AD387" s="18"/>
      <c r="AF387" s="18"/>
      <c r="AH387" s="16"/>
    </row>
    <row r="388" spans="1:34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X388" s="18"/>
      <c r="AA388" s="18"/>
      <c r="AD388" s="18"/>
      <c r="AF388" s="18"/>
      <c r="AH388" s="16"/>
    </row>
    <row r="389" spans="1:34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X389" s="18"/>
      <c r="AA389" s="18"/>
      <c r="AD389" s="18"/>
      <c r="AF389" s="18"/>
      <c r="AH389" s="16"/>
    </row>
    <row r="390" spans="1:34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X390" s="18"/>
      <c r="AA390" s="18"/>
      <c r="AD390" s="18"/>
      <c r="AF390" s="18"/>
      <c r="AH390" s="16"/>
    </row>
    <row r="391" spans="1:34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X391" s="18"/>
      <c r="AA391" s="18"/>
      <c r="AD391" s="18"/>
      <c r="AF391" s="18"/>
      <c r="AH391" s="16"/>
    </row>
    <row r="392" spans="1:34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X392" s="18"/>
      <c r="AA392" s="18"/>
      <c r="AD392" s="18"/>
      <c r="AF392" s="18"/>
      <c r="AH392" s="16"/>
    </row>
    <row r="393" spans="1:34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X393" s="18"/>
      <c r="AA393" s="18"/>
      <c r="AD393" s="18"/>
      <c r="AF393" s="18"/>
      <c r="AH393" s="16"/>
    </row>
    <row r="394" spans="1:34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X394" s="18"/>
      <c r="AA394" s="18"/>
      <c r="AD394" s="18"/>
      <c r="AF394" s="18"/>
      <c r="AH394" s="16"/>
    </row>
    <row r="395" spans="1:34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X395" s="18"/>
      <c r="AA395" s="18"/>
      <c r="AD395" s="18"/>
      <c r="AF395" s="18"/>
      <c r="AH395" s="16"/>
    </row>
    <row r="396" spans="1:34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X396" s="18"/>
      <c r="AA396" s="18"/>
      <c r="AD396" s="18"/>
      <c r="AF396" s="18"/>
      <c r="AH396" s="16"/>
    </row>
    <row r="397" spans="1:34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X397" s="18"/>
      <c r="AA397" s="18"/>
      <c r="AD397" s="18"/>
      <c r="AF397" s="18"/>
      <c r="AH397" s="16"/>
    </row>
    <row r="398" spans="1:34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X398" s="18"/>
      <c r="AA398" s="18"/>
      <c r="AD398" s="18"/>
      <c r="AF398" s="18"/>
      <c r="AH398" s="16"/>
    </row>
    <row r="399" spans="1:34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X399" s="18"/>
      <c r="AA399" s="18"/>
      <c r="AD399" s="18"/>
      <c r="AF399" s="18"/>
      <c r="AH399" s="16"/>
    </row>
    <row r="400" spans="1:34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X400" s="18"/>
      <c r="AA400" s="18"/>
      <c r="AD400" s="18"/>
      <c r="AF400" s="18"/>
      <c r="AH400" s="16"/>
    </row>
    <row r="401" spans="1:34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X401" s="18"/>
      <c r="AA401" s="18"/>
      <c r="AD401" s="18"/>
      <c r="AF401" s="18"/>
      <c r="AH401" s="16"/>
    </row>
    <row r="402" spans="1:34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X402" s="18"/>
      <c r="AA402" s="18"/>
      <c r="AD402" s="18"/>
      <c r="AF402" s="18"/>
      <c r="AH402" s="16"/>
    </row>
    <row r="403" spans="1:34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X403" s="18"/>
      <c r="AA403" s="18"/>
      <c r="AD403" s="18"/>
      <c r="AF403" s="18"/>
      <c r="AH403" s="16"/>
    </row>
    <row r="404" spans="1:34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X404" s="18"/>
      <c r="AA404" s="18"/>
      <c r="AD404" s="18"/>
      <c r="AF404" s="18"/>
      <c r="AH404" s="16"/>
    </row>
    <row r="405" spans="1:34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X405" s="18"/>
      <c r="AA405" s="18"/>
      <c r="AD405" s="18"/>
      <c r="AF405" s="18"/>
      <c r="AH405" s="16"/>
    </row>
    <row r="406" spans="1:34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X406" s="18"/>
      <c r="AA406" s="18"/>
      <c r="AD406" s="18"/>
      <c r="AF406" s="18"/>
      <c r="AH406" s="16"/>
    </row>
    <row r="407" spans="1:34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X407" s="18"/>
      <c r="AA407" s="18"/>
      <c r="AD407" s="18"/>
      <c r="AF407" s="18"/>
      <c r="AH407" s="16"/>
    </row>
    <row r="408" spans="1:34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X408" s="18"/>
      <c r="AA408" s="18"/>
      <c r="AD408" s="18"/>
      <c r="AF408" s="18"/>
      <c r="AH408" s="16"/>
    </row>
    <row r="409" spans="1:34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X409" s="18"/>
      <c r="AA409" s="18"/>
      <c r="AD409" s="18"/>
      <c r="AF409" s="18"/>
      <c r="AH409" s="16"/>
    </row>
    <row r="410" spans="1:34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X410" s="18"/>
      <c r="AA410" s="18"/>
      <c r="AD410" s="18"/>
      <c r="AF410" s="18"/>
      <c r="AH410" s="16"/>
    </row>
    <row r="411" spans="1:34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X411" s="18"/>
      <c r="AA411" s="18"/>
      <c r="AD411" s="18"/>
      <c r="AF411" s="18"/>
      <c r="AH411" s="16"/>
    </row>
    <row r="412" spans="1:34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X412" s="18"/>
      <c r="AA412" s="18"/>
      <c r="AD412" s="18"/>
      <c r="AF412" s="18"/>
      <c r="AH412" s="16"/>
    </row>
    <row r="413" spans="1:34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X413" s="18"/>
      <c r="AA413" s="18"/>
      <c r="AD413" s="18"/>
      <c r="AF413" s="18"/>
      <c r="AH413" s="16"/>
    </row>
    <row r="414" spans="1:34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X414" s="18"/>
      <c r="AA414" s="18"/>
      <c r="AD414" s="18"/>
      <c r="AF414" s="18"/>
      <c r="AH414" s="16"/>
    </row>
    <row r="415" spans="1:34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X415" s="18"/>
      <c r="AA415" s="18"/>
      <c r="AD415" s="18"/>
      <c r="AF415" s="18"/>
      <c r="AH415" s="16"/>
    </row>
    <row r="416" spans="1:34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X416" s="18"/>
      <c r="AA416" s="18"/>
      <c r="AD416" s="18"/>
      <c r="AF416" s="18"/>
      <c r="AH416" s="16"/>
    </row>
    <row r="417" spans="1:34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X417" s="18"/>
      <c r="AA417" s="18"/>
      <c r="AD417" s="18"/>
      <c r="AF417" s="18"/>
      <c r="AH417" s="16"/>
    </row>
    <row r="418" spans="1:34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X418" s="18"/>
      <c r="AA418" s="18"/>
      <c r="AD418" s="18"/>
      <c r="AF418" s="18"/>
      <c r="AH418" s="16"/>
    </row>
    <row r="419" spans="1:34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X419" s="18"/>
      <c r="AA419" s="18"/>
      <c r="AD419" s="18"/>
      <c r="AF419" s="18"/>
      <c r="AH419" s="16"/>
    </row>
    <row r="420" spans="1:34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X420" s="18"/>
      <c r="AA420" s="18"/>
      <c r="AD420" s="18"/>
      <c r="AF420" s="18"/>
      <c r="AH420" s="16"/>
    </row>
    <row r="421" spans="1:34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X421" s="18"/>
      <c r="AA421" s="18"/>
      <c r="AD421" s="18"/>
      <c r="AF421" s="18"/>
      <c r="AH421" s="16"/>
    </row>
    <row r="422" spans="1:34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X422" s="18"/>
      <c r="AA422" s="18"/>
      <c r="AD422" s="18"/>
      <c r="AF422" s="18"/>
      <c r="AH422" s="16"/>
    </row>
    <row r="423" spans="1:34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X423" s="18"/>
      <c r="AA423" s="18"/>
      <c r="AD423" s="18"/>
      <c r="AF423" s="18"/>
      <c r="AH423" s="16"/>
    </row>
    <row r="424" spans="1:34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X424" s="18"/>
      <c r="AA424" s="18"/>
      <c r="AD424" s="18"/>
      <c r="AF424" s="18"/>
      <c r="AH424" s="16"/>
    </row>
    <row r="425" spans="1:34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X425" s="18"/>
      <c r="AA425" s="18"/>
      <c r="AD425" s="18"/>
      <c r="AF425" s="18"/>
      <c r="AH425" s="16"/>
    </row>
    <row r="426" spans="1:34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X426" s="18"/>
      <c r="AA426" s="18"/>
      <c r="AD426" s="18"/>
      <c r="AF426" s="18"/>
      <c r="AH426" s="16"/>
    </row>
    <row r="427" spans="1:34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X427" s="18"/>
      <c r="AA427" s="18"/>
      <c r="AD427" s="18"/>
      <c r="AF427" s="18"/>
      <c r="AH427" s="16"/>
    </row>
    <row r="428" spans="1:34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X428" s="18"/>
      <c r="AA428" s="18"/>
      <c r="AD428" s="18"/>
      <c r="AF428" s="18"/>
      <c r="AH428" s="16"/>
    </row>
    <row r="429" spans="1:34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X429" s="18"/>
      <c r="AA429" s="18"/>
      <c r="AD429" s="18"/>
      <c r="AF429" s="18"/>
      <c r="AH429" s="16"/>
    </row>
    <row r="430" spans="1:34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X430" s="18"/>
      <c r="AA430" s="18"/>
      <c r="AD430" s="18"/>
      <c r="AF430" s="18"/>
      <c r="AH430" s="16"/>
    </row>
    <row r="431" spans="1:34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X431" s="18"/>
      <c r="AA431" s="18"/>
      <c r="AD431" s="18"/>
      <c r="AF431" s="18"/>
      <c r="AH431" s="16"/>
    </row>
    <row r="432" spans="1:34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X432" s="18"/>
      <c r="AA432" s="18"/>
      <c r="AD432" s="18"/>
      <c r="AF432" s="18"/>
      <c r="AH432" s="16"/>
    </row>
    <row r="433" spans="1:34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X433" s="18"/>
      <c r="AA433" s="18"/>
      <c r="AD433" s="18"/>
      <c r="AF433" s="18"/>
      <c r="AH433" s="16"/>
    </row>
    <row r="434" spans="1:34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X434" s="18"/>
      <c r="AA434" s="18"/>
      <c r="AD434" s="18"/>
      <c r="AF434" s="18"/>
      <c r="AH434" s="16"/>
    </row>
    <row r="435" spans="1:34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X435" s="18"/>
      <c r="AA435" s="18"/>
      <c r="AD435" s="18"/>
      <c r="AF435" s="18"/>
      <c r="AH435" s="16"/>
    </row>
    <row r="436" spans="1:34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X436" s="18"/>
      <c r="AA436" s="18"/>
      <c r="AD436" s="18"/>
      <c r="AF436" s="18"/>
      <c r="AH436" s="16"/>
    </row>
    <row r="437" spans="1:34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X437" s="18"/>
      <c r="AA437" s="18"/>
      <c r="AD437" s="18"/>
      <c r="AF437" s="18"/>
      <c r="AH437" s="16"/>
    </row>
    <row r="438" spans="1:34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X438" s="18"/>
      <c r="AA438" s="18"/>
      <c r="AD438" s="18"/>
      <c r="AF438" s="18"/>
      <c r="AH438" s="16"/>
    </row>
    <row r="439" spans="1:34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X439" s="18"/>
      <c r="AA439" s="18"/>
      <c r="AD439" s="18"/>
      <c r="AF439" s="18"/>
      <c r="AH439" s="16"/>
    </row>
    <row r="440" spans="1:34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X440" s="18"/>
      <c r="AA440" s="18"/>
      <c r="AD440" s="18"/>
      <c r="AF440" s="18"/>
      <c r="AH440" s="16"/>
    </row>
    <row r="441" spans="1:34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X441" s="18"/>
      <c r="AA441" s="18"/>
      <c r="AD441" s="18"/>
      <c r="AF441" s="18"/>
      <c r="AH441" s="16"/>
    </row>
    <row r="442" spans="1:34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X442" s="18"/>
      <c r="AA442" s="18"/>
      <c r="AD442" s="18"/>
      <c r="AF442" s="18"/>
      <c r="AH442" s="16"/>
    </row>
    <row r="443" spans="1:34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X443" s="18"/>
      <c r="AA443" s="18"/>
      <c r="AD443" s="18"/>
      <c r="AF443" s="18"/>
      <c r="AH443" s="16"/>
    </row>
    <row r="444" spans="1:34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X444" s="18"/>
      <c r="AA444" s="18"/>
      <c r="AD444" s="18"/>
      <c r="AF444" s="18"/>
      <c r="AH444" s="16"/>
    </row>
    <row r="445" spans="1:34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X445" s="18"/>
      <c r="AA445" s="18"/>
      <c r="AD445" s="18"/>
      <c r="AF445" s="18"/>
      <c r="AH445" s="16"/>
    </row>
    <row r="446" spans="1:34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X446" s="18"/>
      <c r="AA446" s="18"/>
      <c r="AD446" s="18"/>
      <c r="AF446" s="18"/>
      <c r="AH446" s="16"/>
    </row>
    <row r="447" spans="1:34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X447" s="18"/>
      <c r="AA447" s="18"/>
      <c r="AD447" s="18"/>
      <c r="AF447" s="18"/>
      <c r="AH447" s="16"/>
    </row>
    <row r="448" spans="1:34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X448" s="18"/>
      <c r="AA448" s="18"/>
      <c r="AD448" s="18"/>
      <c r="AF448" s="18"/>
      <c r="AH448" s="16"/>
    </row>
    <row r="449" spans="1:34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X449" s="18"/>
      <c r="AA449" s="18"/>
      <c r="AD449" s="18"/>
      <c r="AF449" s="18"/>
      <c r="AH449" s="16"/>
    </row>
    <row r="450" spans="1:34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X450" s="18"/>
      <c r="AA450" s="18"/>
      <c r="AD450" s="18"/>
      <c r="AF450" s="18"/>
      <c r="AH450" s="16"/>
    </row>
    <row r="451" spans="1:34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X451" s="18"/>
      <c r="AA451" s="18"/>
      <c r="AD451" s="18"/>
      <c r="AF451" s="18"/>
      <c r="AH451" s="16"/>
    </row>
    <row r="452" spans="1:34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X452" s="18"/>
      <c r="AA452" s="18"/>
      <c r="AD452" s="18"/>
      <c r="AF452" s="18"/>
      <c r="AH452" s="16"/>
    </row>
    <row r="453" spans="1:34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X453" s="18"/>
      <c r="AA453" s="18"/>
      <c r="AD453" s="18"/>
      <c r="AF453" s="18"/>
      <c r="AH453" s="16"/>
    </row>
    <row r="454" spans="1:34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X454" s="18"/>
      <c r="AA454" s="18"/>
      <c r="AD454" s="18"/>
      <c r="AF454" s="18"/>
      <c r="AH454" s="16"/>
    </row>
    <row r="455" spans="1:34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X455" s="18"/>
      <c r="AA455" s="18"/>
      <c r="AD455" s="18"/>
      <c r="AF455" s="18"/>
      <c r="AH455" s="16"/>
    </row>
    <row r="456" spans="1:34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X456" s="18"/>
      <c r="AA456" s="18"/>
      <c r="AD456" s="18"/>
      <c r="AF456" s="18"/>
      <c r="AH456" s="16"/>
    </row>
    <row r="457" spans="1:34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X457" s="18"/>
      <c r="AA457" s="18"/>
      <c r="AD457" s="18"/>
      <c r="AF457" s="18"/>
      <c r="AH457" s="16"/>
    </row>
    <row r="458" spans="1:34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X458" s="18"/>
      <c r="AA458" s="18"/>
      <c r="AD458" s="18"/>
      <c r="AF458" s="18"/>
      <c r="AH458" s="16"/>
    </row>
    <row r="459" spans="1:34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X459" s="18"/>
      <c r="AA459" s="18"/>
      <c r="AD459" s="18"/>
      <c r="AF459" s="18"/>
      <c r="AH459" s="16"/>
    </row>
    <row r="460" spans="1:34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X460" s="18"/>
      <c r="AA460" s="18"/>
      <c r="AD460" s="18"/>
      <c r="AF460" s="18"/>
      <c r="AH460" s="16"/>
    </row>
    <row r="461" spans="1:34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X461" s="18"/>
      <c r="AA461" s="18"/>
      <c r="AD461" s="18"/>
      <c r="AF461" s="18"/>
      <c r="AH461" s="16"/>
    </row>
    <row r="462" spans="1:34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X462" s="18"/>
      <c r="AA462" s="18"/>
      <c r="AD462" s="18"/>
      <c r="AF462" s="18"/>
      <c r="AH462" s="16"/>
    </row>
    <row r="463" spans="1:34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X463" s="18"/>
      <c r="AA463" s="18"/>
      <c r="AD463" s="18"/>
      <c r="AF463" s="18"/>
      <c r="AH463" s="16"/>
    </row>
    <row r="464" spans="1:34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X464" s="18"/>
      <c r="AA464" s="18"/>
      <c r="AD464" s="18"/>
      <c r="AF464" s="18"/>
      <c r="AH464" s="16"/>
    </row>
    <row r="465" spans="1:34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X465" s="18"/>
      <c r="AA465" s="18"/>
      <c r="AD465" s="18"/>
      <c r="AF465" s="18"/>
      <c r="AH465" s="16"/>
    </row>
    <row r="466" spans="1:34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X466" s="18"/>
      <c r="AA466" s="18"/>
      <c r="AD466" s="18"/>
      <c r="AF466" s="18"/>
      <c r="AH466" s="16"/>
    </row>
    <row r="467" spans="1:34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X467" s="18"/>
      <c r="AA467" s="18"/>
      <c r="AD467" s="18"/>
      <c r="AF467" s="18"/>
      <c r="AH467" s="16"/>
    </row>
    <row r="468" spans="1:34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X468" s="18"/>
      <c r="AA468" s="18"/>
      <c r="AD468" s="18"/>
      <c r="AF468" s="18"/>
      <c r="AH468" s="16"/>
    </row>
    <row r="469" spans="1:34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X469" s="18"/>
      <c r="AA469" s="18"/>
      <c r="AD469" s="18"/>
      <c r="AF469" s="18"/>
      <c r="AH469" s="16"/>
    </row>
    <row r="470" spans="1:34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X470" s="18"/>
      <c r="AA470" s="18"/>
      <c r="AD470" s="18"/>
      <c r="AF470" s="18"/>
      <c r="AH470" s="16"/>
    </row>
    <row r="471" spans="1:34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X471" s="18"/>
      <c r="AA471" s="18"/>
      <c r="AD471" s="18"/>
      <c r="AF471" s="18"/>
      <c r="AH471" s="16"/>
    </row>
    <row r="472" spans="1:34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X472" s="18"/>
      <c r="AA472" s="18"/>
      <c r="AD472" s="18"/>
      <c r="AF472" s="18"/>
      <c r="AH472" s="16"/>
    </row>
    <row r="473" spans="1:34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X473" s="18"/>
      <c r="AA473" s="18"/>
      <c r="AD473" s="18"/>
      <c r="AF473" s="18"/>
      <c r="AH473" s="16"/>
    </row>
    <row r="474" spans="1:34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X474" s="18"/>
      <c r="AA474" s="18"/>
      <c r="AD474" s="18"/>
      <c r="AF474" s="18"/>
      <c r="AH474" s="16"/>
    </row>
    <row r="475" spans="1:34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X475" s="18"/>
      <c r="AA475" s="18"/>
      <c r="AD475" s="18"/>
      <c r="AF475" s="18"/>
      <c r="AH475" s="16"/>
    </row>
    <row r="476" spans="1:34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X476" s="18"/>
      <c r="AA476" s="18"/>
      <c r="AD476" s="18"/>
      <c r="AF476" s="18"/>
      <c r="AH476" s="16"/>
    </row>
    <row r="477" spans="1:34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X477" s="18"/>
      <c r="AA477" s="18"/>
      <c r="AD477" s="18"/>
      <c r="AF477" s="18"/>
      <c r="AH477" s="16"/>
    </row>
    <row r="478" spans="1:34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X478" s="18"/>
      <c r="AA478" s="18"/>
      <c r="AD478" s="18"/>
      <c r="AF478" s="18"/>
      <c r="AH478" s="16"/>
    </row>
    <row r="479" spans="1:34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X479" s="18"/>
      <c r="AA479" s="18"/>
      <c r="AD479" s="18"/>
      <c r="AF479" s="18"/>
      <c r="AH479" s="16"/>
    </row>
    <row r="480" spans="1:34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X480" s="18"/>
      <c r="AA480" s="18"/>
      <c r="AD480" s="18"/>
      <c r="AF480" s="18"/>
      <c r="AH480" s="16"/>
    </row>
    <row r="481" spans="1:34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X481" s="18"/>
      <c r="AA481" s="18"/>
      <c r="AD481" s="18"/>
      <c r="AF481" s="18"/>
      <c r="AH481" s="16"/>
    </row>
    <row r="482" spans="1:34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X482" s="18"/>
      <c r="AA482" s="18"/>
      <c r="AD482" s="18"/>
      <c r="AF482" s="18"/>
      <c r="AH482" s="16"/>
    </row>
    <row r="483" spans="1:34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X483" s="18"/>
      <c r="AA483" s="18"/>
      <c r="AD483" s="18"/>
      <c r="AF483" s="18"/>
      <c r="AH483" s="16"/>
    </row>
    <row r="484" spans="1:34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X484" s="18"/>
      <c r="AA484" s="18"/>
      <c r="AD484" s="18"/>
      <c r="AF484" s="18"/>
      <c r="AH484" s="16"/>
    </row>
    <row r="485" spans="1:34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X485" s="18"/>
      <c r="AA485" s="18"/>
      <c r="AD485" s="18"/>
      <c r="AF485" s="18"/>
      <c r="AH485" s="16"/>
    </row>
    <row r="486" spans="1:34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X486" s="18"/>
      <c r="AA486" s="18"/>
      <c r="AD486" s="18"/>
      <c r="AF486" s="18"/>
      <c r="AH486" s="16"/>
    </row>
    <row r="487" spans="1:34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X487" s="18"/>
      <c r="AA487" s="18"/>
      <c r="AD487" s="18"/>
      <c r="AF487" s="18"/>
      <c r="AH487" s="16"/>
    </row>
    <row r="488" spans="1:34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X488" s="18"/>
      <c r="AA488" s="18"/>
      <c r="AD488" s="18"/>
      <c r="AF488" s="18"/>
      <c r="AH488" s="16"/>
    </row>
    <row r="489" spans="1:34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X489" s="18"/>
      <c r="AA489" s="18"/>
      <c r="AD489" s="18"/>
      <c r="AF489" s="18"/>
      <c r="AH489" s="16"/>
    </row>
    <row r="490" spans="1:34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X490" s="18"/>
      <c r="AA490" s="18"/>
      <c r="AD490" s="18"/>
      <c r="AF490" s="18"/>
      <c r="AH490" s="16"/>
    </row>
    <row r="491" spans="1:34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X491" s="18"/>
      <c r="AA491" s="18"/>
      <c r="AD491" s="18"/>
      <c r="AF491" s="18"/>
      <c r="AH491" s="16"/>
    </row>
    <row r="492" spans="1:34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X492" s="18"/>
      <c r="AA492" s="18"/>
      <c r="AD492" s="18"/>
      <c r="AF492" s="18"/>
      <c r="AH492" s="16"/>
    </row>
    <row r="493" spans="1:34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X493" s="18"/>
      <c r="AA493" s="18"/>
      <c r="AD493" s="18"/>
      <c r="AF493" s="18"/>
      <c r="AH493" s="16"/>
    </row>
    <row r="494" spans="1:34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X494" s="18"/>
      <c r="AA494" s="18"/>
      <c r="AD494" s="18"/>
      <c r="AF494" s="18"/>
      <c r="AH494" s="16"/>
    </row>
    <row r="495" spans="1:34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X495" s="18"/>
      <c r="AA495" s="18"/>
      <c r="AD495" s="18"/>
      <c r="AF495" s="18"/>
      <c r="AH495" s="16"/>
    </row>
    <row r="496" spans="1:34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X496" s="18"/>
      <c r="AA496" s="18"/>
      <c r="AD496" s="18"/>
      <c r="AF496" s="18"/>
      <c r="AH496" s="16"/>
    </row>
    <row r="497" spans="1:34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X497" s="18"/>
      <c r="AA497" s="18"/>
      <c r="AD497" s="18"/>
      <c r="AF497" s="18"/>
      <c r="AH497" s="16"/>
    </row>
    <row r="498" spans="1:34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X498" s="18"/>
      <c r="AA498" s="18"/>
      <c r="AD498" s="18"/>
      <c r="AF498" s="18"/>
      <c r="AH498" s="16"/>
    </row>
    <row r="499" spans="1:34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X499" s="18"/>
      <c r="AA499" s="18"/>
      <c r="AD499" s="18"/>
      <c r="AF499" s="18"/>
      <c r="AH499" s="16"/>
    </row>
    <row r="500" spans="1:34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X500" s="18"/>
      <c r="AA500" s="18"/>
      <c r="AD500" s="18"/>
      <c r="AF500" s="18"/>
      <c r="AH500" s="16"/>
    </row>
    <row r="501" spans="1:34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X501" s="18"/>
      <c r="AA501" s="18"/>
      <c r="AD501" s="18"/>
      <c r="AF501" s="18"/>
      <c r="AH501" s="16"/>
    </row>
    <row r="502" spans="1:34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X502" s="18"/>
      <c r="AA502" s="18"/>
      <c r="AD502" s="18"/>
      <c r="AF502" s="18"/>
      <c r="AH502" s="16"/>
    </row>
    <row r="503" spans="1:34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X503" s="18"/>
      <c r="AA503" s="18"/>
      <c r="AD503" s="18"/>
      <c r="AF503" s="18"/>
      <c r="AH503" s="16"/>
    </row>
    <row r="504" spans="1:34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X504" s="18"/>
      <c r="AA504" s="18"/>
      <c r="AD504" s="18"/>
      <c r="AF504" s="18"/>
      <c r="AH504" s="16"/>
    </row>
    <row r="505" spans="1:34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X505" s="18"/>
      <c r="AA505" s="18"/>
      <c r="AD505" s="18"/>
      <c r="AF505" s="18"/>
      <c r="AH505" s="16"/>
    </row>
    <row r="506" spans="1:34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X506" s="18"/>
      <c r="AA506" s="18"/>
      <c r="AD506" s="18"/>
      <c r="AF506" s="18"/>
      <c r="AH506" s="16"/>
    </row>
    <row r="507" spans="1:34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X507" s="18"/>
      <c r="AA507" s="18"/>
      <c r="AD507" s="18"/>
      <c r="AF507" s="18"/>
      <c r="AH507" s="16"/>
    </row>
    <row r="508" spans="1:34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X508" s="18"/>
      <c r="AA508" s="18"/>
      <c r="AD508" s="18"/>
      <c r="AF508" s="18"/>
      <c r="AH508" s="16"/>
    </row>
    <row r="509" spans="1:34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X509" s="18"/>
      <c r="AA509" s="18"/>
      <c r="AD509" s="18"/>
      <c r="AF509" s="18"/>
      <c r="AH509" s="16"/>
    </row>
    <row r="510" spans="1:34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X510" s="18"/>
      <c r="AA510" s="18"/>
      <c r="AD510" s="18"/>
      <c r="AF510" s="18"/>
      <c r="AH510" s="16"/>
    </row>
    <row r="511" spans="1:34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X511" s="18"/>
      <c r="AA511" s="18"/>
      <c r="AD511" s="18"/>
      <c r="AF511" s="18"/>
      <c r="AH511" s="16"/>
    </row>
    <row r="512" spans="1:34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X512" s="18"/>
      <c r="AA512" s="18"/>
      <c r="AD512" s="18"/>
      <c r="AF512" s="18"/>
      <c r="AH512" s="16"/>
    </row>
    <row r="513" spans="1:34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X513" s="18"/>
      <c r="AA513" s="18"/>
      <c r="AD513" s="18"/>
      <c r="AF513" s="18"/>
      <c r="AH513" s="16"/>
    </row>
    <row r="514" spans="1:34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X514" s="18"/>
      <c r="AA514" s="18"/>
      <c r="AD514" s="18"/>
      <c r="AF514" s="18"/>
      <c r="AH514" s="16"/>
    </row>
    <row r="515" spans="1:34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X515" s="18"/>
      <c r="AA515" s="18"/>
      <c r="AD515" s="18"/>
      <c r="AF515" s="18"/>
      <c r="AH515" s="16"/>
    </row>
    <row r="516" spans="1:34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X516" s="18"/>
      <c r="AA516" s="18"/>
      <c r="AD516" s="18"/>
      <c r="AF516" s="18"/>
      <c r="AH516" s="16"/>
    </row>
    <row r="517" spans="1:34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X517" s="18"/>
      <c r="AA517" s="18"/>
      <c r="AD517" s="18"/>
      <c r="AF517" s="18"/>
      <c r="AH517" s="16"/>
    </row>
    <row r="518" spans="1:34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X518" s="18"/>
      <c r="AA518" s="18"/>
      <c r="AD518" s="18"/>
      <c r="AF518" s="18"/>
      <c r="AH518" s="16"/>
    </row>
    <row r="519" spans="1:34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X519" s="18"/>
      <c r="AA519" s="18"/>
      <c r="AD519" s="18"/>
      <c r="AF519" s="18"/>
      <c r="AH519" s="16"/>
    </row>
    <row r="520" spans="1:34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X520" s="18"/>
      <c r="AA520" s="18"/>
      <c r="AD520" s="18"/>
      <c r="AF520" s="18"/>
      <c r="AH520" s="16"/>
    </row>
    <row r="521" spans="1:34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X521" s="18"/>
      <c r="AA521" s="18"/>
      <c r="AD521" s="18"/>
      <c r="AF521" s="18"/>
      <c r="AH521" s="16"/>
    </row>
    <row r="522" spans="1:34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X522" s="18"/>
      <c r="AA522" s="18"/>
      <c r="AD522" s="18"/>
      <c r="AF522" s="18"/>
      <c r="AH522" s="16"/>
    </row>
    <row r="523" spans="1:34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X523" s="18"/>
      <c r="AA523" s="18"/>
      <c r="AD523" s="18"/>
      <c r="AF523" s="18"/>
      <c r="AH523" s="16"/>
    </row>
    <row r="524" spans="1:34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X524" s="18"/>
      <c r="AA524" s="18"/>
      <c r="AD524" s="18"/>
      <c r="AF524" s="18"/>
      <c r="AH524" s="16"/>
    </row>
    <row r="525" spans="1:34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X525" s="18"/>
      <c r="AA525" s="18"/>
      <c r="AD525" s="18"/>
      <c r="AF525" s="18"/>
      <c r="AH525" s="16"/>
    </row>
    <row r="526" spans="1:34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X526" s="18"/>
      <c r="AA526" s="18"/>
      <c r="AD526" s="18"/>
      <c r="AF526" s="18"/>
      <c r="AH526" s="16"/>
    </row>
    <row r="527" spans="1:34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X527" s="18"/>
      <c r="AA527" s="18"/>
      <c r="AD527" s="18"/>
      <c r="AF527" s="18"/>
      <c r="AH527" s="16"/>
    </row>
    <row r="528" spans="1:34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X528" s="18"/>
      <c r="AA528" s="18"/>
      <c r="AD528" s="18"/>
      <c r="AF528" s="18"/>
      <c r="AH528" s="16"/>
    </row>
    <row r="529" spans="1:34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X529" s="18"/>
      <c r="AA529" s="18"/>
      <c r="AD529" s="18"/>
      <c r="AF529" s="18"/>
      <c r="AH529" s="16"/>
    </row>
    <row r="530" spans="1:34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X530" s="18"/>
      <c r="AA530" s="18"/>
      <c r="AD530" s="18"/>
      <c r="AF530" s="18"/>
      <c r="AH530" s="16"/>
    </row>
    <row r="531" spans="1:34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X531" s="18"/>
      <c r="AA531" s="18"/>
      <c r="AD531" s="18"/>
      <c r="AF531" s="18"/>
      <c r="AH531" s="16"/>
    </row>
    <row r="532" spans="1:34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X532" s="18"/>
      <c r="AA532" s="18"/>
      <c r="AD532" s="18"/>
      <c r="AF532" s="18"/>
      <c r="AH532" s="16"/>
    </row>
    <row r="533" spans="1:34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X533" s="18"/>
      <c r="AA533" s="18"/>
      <c r="AD533" s="18"/>
      <c r="AF533" s="18"/>
      <c r="AH533" s="16"/>
    </row>
    <row r="534" spans="1:34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X534" s="18"/>
      <c r="AA534" s="18"/>
      <c r="AD534" s="18"/>
      <c r="AF534" s="18"/>
      <c r="AH534" s="16"/>
    </row>
    <row r="535" spans="1:34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X535" s="18"/>
      <c r="AA535" s="18"/>
      <c r="AD535" s="18"/>
      <c r="AF535" s="18"/>
      <c r="AH535" s="16"/>
    </row>
    <row r="536" spans="1:34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X536" s="18"/>
      <c r="AA536" s="18"/>
      <c r="AD536" s="18"/>
      <c r="AF536" s="18"/>
      <c r="AH536" s="16"/>
    </row>
    <row r="537" spans="1:34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X537" s="18"/>
      <c r="AA537" s="18"/>
      <c r="AD537" s="18"/>
      <c r="AF537" s="18"/>
      <c r="AH537" s="16"/>
    </row>
    <row r="538" spans="1:34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X538" s="18"/>
      <c r="AA538" s="18"/>
      <c r="AD538" s="18"/>
      <c r="AF538" s="18"/>
      <c r="AH538" s="16"/>
    </row>
    <row r="539" spans="1:34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X539" s="18"/>
      <c r="AA539" s="18"/>
      <c r="AD539" s="18"/>
      <c r="AF539" s="18"/>
      <c r="AH539" s="16"/>
    </row>
    <row r="540" spans="1:34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X540" s="18"/>
      <c r="AA540" s="18"/>
      <c r="AD540" s="18"/>
      <c r="AF540" s="18"/>
      <c r="AH540" s="16"/>
    </row>
    <row r="541" spans="1:34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X541" s="18"/>
      <c r="AA541" s="18"/>
      <c r="AD541" s="18"/>
      <c r="AF541" s="18"/>
      <c r="AH541" s="16"/>
    </row>
    <row r="542" spans="1:34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X542" s="18"/>
      <c r="AA542" s="18"/>
      <c r="AD542" s="18"/>
      <c r="AF542" s="18"/>
      <c r="AH542" s="16"/>
    </row>
    <row r="543" spans="1:34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X543" s="18"/>
      <c r="AA543" s="18"/>
      <c r="AD543" s="18"/>
      <c r="AF543" s="18"/>
      <c r="AH543" s="16"/>
    </row>
    <row r="544" spans="1:34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X544" s="18"/>
      <c r="AA544" s="18"/>
      <c r="AD544" s="18"/>
      <c r="AF544" s="18"/>
      <c r="AH544" s="16"/>
    </row>
    <row r="545" spans="1:34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X545" s="18"/>
      <c r="AA545" s="18"/>
      <c r="AD545" s="18"/>
      <c r="AF545" s="18"/>
      <c r="AH545" s="16"/>
    </row>
    <row r="546" spans="1:34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X546" s="18"/>
      <c r="AA546" s="18"/>
      <c r="AD546" s="18"/>
      <c r="AF546" s="18"/>
      <c r="AH546" s="16"/>
    </row>
    <row r="547" spans="1:34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X547" s="18"/>
      <c r="AA547" s="18"/>
      <c r="AD547" s="18"/>
      <c r="AF547" s="18"/>
      <c r="AH547" s="16"/>
    </row>
    <row r="548" spans="1:34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X548" s="18"/>
      <c r="AA548" s="18"/>
      <c r="AD548" s="18"/>
      <c r="AF548" s="18"/>
      <c r="AH548" s="16"/>
    </row>
    <row r="549" spans="1:34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X549" s="18"/>
      <c r="AA549" s="18"/>
      <c r="AD549" s="18"/>
      <c r="AF549" s="18"/>
      <c r="AH549" s="16"/>
    </row>
    <row r="550" spans="1:34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X550" s="18"/>
      <c r="AA550" s="18"/>
      <c r="AD550" s="18"/>
      <c r="AF550" s="18"/>
      <c r="AH550" s="16"/>
    </row>
    <row r="551" spans="1:34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X551" s="18"/>
      <c r="AA551" s="18"/>
      <c r="AD551" s="18"/>
      <c r="AF551" s="18"/>
      <c r="AH551" s="16"/>
    </row>
    <row r="552" spans="1:34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X552" s="18"/>
      <c r="AA552" s="18"/>
      <c r="AD552" s="18"/>
      <c r="AF552" s="18"/>
      <c r="AH552" s="16"/>
    </row>
    <row r="553" spans="1:34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X553" s="18"/>
      <c r="AA553" s="18"/>
      <c r="AD553" s="18"/>
      <c r="AF553" s="18"/>
      <c r="AH553" s="16"/>
    </row>
    <row r="554" spans="1:34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X554" s="18"/>
      <c r="AA554" s="18"/>
      <c r="AD554" s="18"/>
      <c r="AF554" s="18"/>
      <c r="AH554" s="16"/>
    </row>
    <row r="555" spans="1:34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X555" s="18"/>
      <c r="AA555" s="18"/>
      <c r="AD555" s="18"/>
      <c r="AF555" s="18"/>
      <c r="AH555" s="16"/>
    </row>
    <row r="556" spans="1:34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X556" s="18"/>
      <c r="AA556" s="18"/>
      <c r="AD556" s="18"/>
      <c r="AF556" s="18"/>
      <c r="AH556" s="16"/>
    </row>
    <row r="557" spans="1:34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X557" s="18"/>
      <c r="AA557" s="18"/>
      <c r="AD557" s="18"/>
      <c r="AF557" s="18"/>
      <c r="AH557" s="16"/>
    </row>
    <row r="558" spans="1:34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X558" s="18"/>
      <c r="AA558" s="18"/>
      <c r="AD558" s="18"/>
      <c r="AF558" s="18"/>
      <c r="AH558" s="16"/>
    </row>
    <row r="559" spans="1:34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X559" s="18"/>
      <c r="AA559" s="18"/>
      <c r="AD559" s="18"/>
      <c r="AF559" s="18"/>
      <c r="AH559" s="16"/>
    </row>
    <row r="560" spans="1:34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X560" s="18"/>
      <c r="AA560" s="18"/>
      <c r="AD560" s="18"/>
      <c r="AF560" s="18"/>
      <c r="AH560" s="16"/>
    </row>
    <row r="561" spans="1:34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X561" s="18"/>
      <c r="AA561" s="18"/>
      <c r="AD561" s="18"/>
      <c r="AF561" s="18"/>
      <c r="AH561" s="16"/>
    </row>
    <row r="562" spans="1:34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X562" s="18"/>
      <c r="AA562" s="18"/>
      <c r="AD562" s="18"/>
      <c r="AF562" s="18"/>
      <c r="AH562" s="16"/>
    </row>
    <row r="563" spans="1:34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X563" s="18"/>
      <c r="AA563" s="18"/>
      <c r="AD563" s="18"/>
      <c r="AF563" s="18"/>
      <c r="AH563" s="16"/>
    </row>
    <row r="564" spans="1:34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X564" s="18"/>
      <c r="AA564" s="18"/>
      <c r="AD564" s="18"/>
      <c r="AF564" s="18"/>
      <c r="AH564" s="16"/>
    </row>
    <row r="565" spans="1:34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X565" s="18"/>
      <c r="AA565" s="18"/>
      <c r="AD565" s="18"/>
      <c r="AF565" s="18"/>
      <c r="AH565" s="16"/>
    </row>
    <row r="566" spans="1:34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X566" s="18"/>
      <c r="AA566" s="18"/>
      <c r="AD566" s="18"/>
      <c r="AF566" s="18"/>
      <c r="AH566" s="16"/>
    </row>
    <row r="567" spans="1:34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X567" s="18"/>
      <c r="AA567" s="18"/>
      <c r="AD567" s="18"/>
      <c r="AF567" s="18"/>
      <c r="AH567" s="16"/>
    </row>
    <row r="568" spans="1:34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X568" s="18"/>
      <c r="AA568" s="18"/>
      <c r="AD568" s="18"/>
      <c r="AF568" s="18"/>
      <c r="AH568" s="16"/>
    </row>
    <row r="569" spans="1:34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X569" s="18"/>
      <c r="AA569" s="18"/>
      <c r="AD569" s="18"/>
      <c r="AF569" s="18"/>
      <c r="AH569" s="16"/>
    </row>
    <row r="570" spans="1:34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X570" s="18"/>
      <c r="AA570" s="18"/>
      <c r="AD570" s="18"/>
      <c r="AF570" s="18"/>
      <c r="AH570" s="16"/>
    </row>
    <row r="571" spans="1:34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X571" s="18"/>
      <c r="AA571" s="18"/>
      <c r="AD571" s="18"/>
      <c r="AF571" s="18"/>
      <c r="AH571" s="16"/>
    </row>
    <row r="572" spans="1:34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X572" s="18"/>
      <c r="AA572" s="18"/>
      <c r="AD572" s="18"/>
      <c r="AF572" s="18"/>
      <c r="AH572" s="16"/>
    </row>
    <row r="573" spans="1:34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X573" s="18"/>
      <c r="AA573" s="18"/>
      <c r="AD573" s="18"/>
      <c r="AF573" s="18"/>
      <c r="AH573" s="16"/>
    </row>
    <row r="574" spans="1:34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X574" s="18"/>
      <c r="AA574" s="18"/>
      <c r="AD574" s="18"/>
      <c r="AF574" s="18"/>
      <c r="AH574" s="16"/>
    </row>
    <row r="575" spans="1:34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X575" s="18"/>
      <c r="AA575" s="18"/>
      <c r="AD575" s="18"/>
      <c r="AF575" s="18"/>
      <c r="AH575" s="16"/>
    </row>
    <row r="576" spans="1:34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X576" s="18"/>
      <c r="AA576" s="18"/>
      <c r="AD576" s="18"/>
      <c r="AF576" s="18"/>
      <c r="AH576" s="16"/>
    </row>
    <row r="577" spans="1:34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X577" s="18"/>
      <c r="AA577" s="18"/>
      <c r="AD577" s="18"/>
      <c r="AF577" s="18"/>
      <c r="AH577" s="16"/>
    </row>
    <row r="578" spans="1:34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X578" s="18"/>
      <c r="AA578" s="18"/>
      <c r="AD578" s="18"/>
      <c r="AF578" s="18"/>
      <c r="AH578" s="16"/>
    </row>
    <row r="579" spans="1:34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X579" s="18"/>
      <c r="AA579" s="18"/>
      <c r="AD579" s="18"/>
      <c r="AF579" s="18"/>
      <c r="AH579" s="16"/>
    </row>
    <row r="580" spans="1:34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X580" s="18"/>
      <c r="AA580" s="18"/>
      <c r="AD580" s="18"/>
      <c r="AF580" s="18"/>
      <c r="AH580" s="16"/>
    </row>
    <row r="581" spans="1:34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X581" s="18"/>
      <c r="AA581" s="18"/>
      <c r="AD581" s="18"/>
      <c r="AF581" s="18"/>
      <c r="AH581" s="16"/>
    </row>
    <row r="582" spans="1:34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X582" s="18"/>
      <c r="AA582" s="18"/>
      <c r="AD582" s="18"/>
      <c r="AF582" s="18"/>
      <c r="AH582" s="16"/>
    </row>
    <row r="583" spans="1:34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X583" s="18"/>
      <c r="AA583" s="18"/>
      <c r="AD583" s="18"/>
      <c r="AF583" s="18"/>
      <c r="AH583" s="16"/>
    </row>
    <row r="584" spans="1:34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X584" s="18"/>
      <c r="AA584" s="18"/>
      <c r="AD584" s="18"/>
      <c r="AF584" s="18"/>
      <c r="AH584" s="16"/>
    </row>
    <row r="585" spans="1:34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X585" s="18"/>
      <c r="AA585" s="18"/>
      <c r="AD585" s="18"/>
      <c r="AF585" s="18"/>
      <c r="AH585" s="16"/>
    </row>
    <row r="586" spans="1:34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X586" s="18"/>
      <c r="AA586" s="18"/>
      <c r="AD586" s="18"/>
      <c r="AF586" s="18"/>
      <c r="AH586" s="16"/>
    </row>
    <row r="587" spans="1:34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X587" s="18"/>
      <c r="AA587" s="18"/>
      <c r="AD587" s="18"/>
      <c r="AF587" s="18"/>
      <c r="AH587" s="16"/>
    </row>
    <row r="588" spans="1:34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X588" s="18"/>
      <c r="AA588" s="18"/>
      <c r="AD588" s="18"/>
      <c r="AF588" s="18"/>
      <c r="AH588" s="16"/>
    </row>
    <row r="589" spans="1:34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X589" s="18"/>
      <c r="AA589" s="18"/>
      <c r="AD589" s="18"/>
      <c r="AF589" s="18"/>
      <c r="AH589" s="16"/>
    </row>
    <row r="590" spans="1:34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X590" s="18"/>
      <c r="AA590" s="18"/>
      <c r="AD590" s="18"/>
      <c r="AF590" s="18"/>
      <c r="AH590" s="16"/>
    </row>
    <row r="591" spans="1:34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X591" s="18"/>
      <c r="AA591" s="18"/>
      <c r="AD591" s="18"/>
      <c r="AF591" s="18"/>
      <c r="AH591" s="16"/>
    </row>
    <row r="592" spans="1:34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X592" s="18"/>
      <c r="AA592" s="18"/>
      <c r="AD592" s="18"/>
      <c r="AF592" s="18"/>
      <c r="AH592" s="16"/>
    </row>
    <row r="593" spans="1:34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X593" s="18"/>
      <c r="AA593" s="18"/>
      <c r="AD593" s="18"/>
      <c r="AF593" s="18"/>
      <c r="AH593" s="16"/>
    </row>
    <row r="594" spans="1:34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X594" s="18"/>
      <c r="AA594" s="18"/>
      <c r="AD594" s="18"/>
      <c r="AF594" s="18"/>
      <c r="AH594" s="16"/>
    </row>
    <row r="595" spans="1:34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X595" s="18"/>
      <c r="AA595" s="18"/>
      <c r="AD595" s="18"/>
      <c r="AF595" s="18"/>
      <c r="AH595" s="16"/>
    </row>
    <row r="596" spans="1:34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X596" s="18"/>
      <c r="AA596" s="18"/>
      <c r="AD596" s="18"/>
      <c r="AF596" s="18"/>
      <c r="AH596" s="16"/>
    </row>
    <row r="597" spans="1:34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X597" s="18"/>
      <c r="AA597" s="18"/>
      <c r="AD597" s="18"/>
      <c r="AF597" s="18"/>
      <c r="AH597" s="16"/>
    </row>
    <row r="598" spans="1:34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X598" s="18"/>
      <c r="AA598" s="18"/>
      <c r="AD598" s="18"/>
      <c r="AF598" s="18"/>
      <c r="AH598" s="16"/>
    </row>
    <row r="599" spans="1:34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X599" s="18"/>
      <c r="AA599" s="18"/>
      <c r="AD599" s="18"/>
      <c r="AF599" s="18"/>
      <c r="AH599" s="16"/>
    </row>
    <row r="600" spans="1:34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X600" s="18"/>
      <c r="AA600" s="18"/>
      <c r="AD600" s="18"/>
      <c r="AF600" s="18"/>
      <c r="AH600" s="16"/>
    </row>
    <row r="601" spans="1:34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X601" s="18"/>
      <c r="AA601" s="18"/>
      <c r="AD601" s="18"/>
      <c r="AF601" s="18"/>
      <c r="AH601" s="16"/>
    </row>
    <row r="602" spans="1:34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X602" s="18"/>
      <c r="AA602" s="18"/>
      <c r="AD602" s="18"/>
      <c r="AF602" s="18"/>
      <c r="AH602" s="16"/>
    </row>
    <row r="603" spans="1:34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X603" s="18"/>
      <c r="AA603" s="18"/>
      <c r="AD603" s="18"/>
      <c r="AF603" s="18"/>
      <c r="AH603" s="16"/>
    </row>
    <row r="604" spans="1:34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X604" s="18"/>
      <c r="AA604" s="18"/>
      <c r="AD604" s="18"/>
      <c r="AF604" s="18"/>
      <c r="AH604" s="16"/>
    </row>
    <row r="605" spans="1:34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X605" s="18"/>
      <c r="AA605" s="18"/>
      <c r="AD605" s="18"/>
      <c r="AF605" s="18"/>
      <c r="AH605" s="16"/>
    </row>
    <row r="606" spans="1:34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X606" s="18"/>
      <c r="AA606" s="18"/>
      <c r="AD606" s="18"/>
      <c r="AF606" s="18"/>
      <c r="AH606" s="16"/>
    </row>
    <row r="607" spans="1:34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X607" s="18"/>
      <c r="AA607" s="18"/>
      <c r="AD607" s="18"/>
      <c r="AF607" s="18"/>
      <c r="AH607" s="16"/>
    </row>
    <row r="608" spans="1:34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X608" s="18"/>
      <c r="AA608" s="18"/>
      <c r="AD608" s="18"/>
      <c r="AF608" s="18"/>
      <c r="AH608" s="16"/>
    </row>
    <row r="609" spans="1:34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X609" s="18"/>
      <c r="AA609" s="18"/>
      <c r="AD609" s="18"/>
      <c r="AF609" s="18"/>
      <c r="AH609" s="16"/>
    </row>
    <row r="610" spans="1:34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X610" s="18"/>
      <c r="AA610" s="18"/>
      <c r="AD610" s="18"/>
      <c r="AF610" s="18"/>
      <c r="AH610" s="16"/>
    </row>
    <row r="611" spans="1:34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X611" s="18"/>
      <c r="AA611" s="18"/>
      <c r="AD611" s="18"/>
      <c r="AF611" s="18"/>
      <c r="AH611" s="16"/>
    </row>
    <row r="612" spans="1:34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X612" s="18"/>
      <c r="AA612" s="18"/>
      <c r="AD612" s="18"/>
      <c r="AF612" s="18"/>
      <c r="AH612" s="16"/>
    </row>
    <row r="613" spans="1:34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X613" s="18"/>
      <c r="AA613" s="18"/>
      <c r="AD613" s="18"/>
      <c r="AF613" s="18"/>
      <c r="AH613" s="16"/>
    </row>
    <row r="614" spans="1:34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X614" s="18"/>
      <c r="AA614" s="18"/>
      <c r="AD614" s="18"/>
      <c r="AF614" s="18"/>
      <c r="AH614" s="16"/>
    </row>
    <row r="615" spans="1:34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X615" s="18"/>
      <c r="AA615" s="18"/>
      <c r="AD615" s="18"/>
      <c r="AF615" s="18"/>
      <c r="AH615" s="16"/>
    </row>
    <row r="616" spans="1:34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X616" s="18"/>
      <c r="AA616" s="18"/>
      <c r="AD616" s="18"/>
      <c r="AF616" s="18"/>
      <c r="AH616" s="16"/>
    </row>
    <row r="617" spans="1:34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X617" s="18"/>
      <c r="AA617" s="18"/>
      <c r="AD617" s="18"/>
      <c r="AF617" s="18"/>
      <c r="AH617" s="16"/>
    </row>
    <row r="618" spans="1:34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X618" s="18"/>
      <c r="AA618" s="18"/>
      <c r="AD618" s="18"/>
      <c r="AF618" s="18"/>
      <c r="AH618" s="16"/>
    </row>
    <row r="619" spans="1:34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X619" s="18"/>
      <c r="AA619" s="18"/>
      <c r="AD619" s="18"/>
      <c r="AF619" s="18"/>
      <c r="AH619" s="16"/>
    </row>
    <row r="620" spans="1:34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X620" s="18"/>
      <c r="AA620" s="18"/>
      <c r="AD620" s="18"/>
      <c r="AF620" s="18"/>
      <c r="AH620" s="16"/>
    </row>
    <row r="621" spans="1:34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X621" s="18"/>
      <c r="AA621" s="18"/>
      <c r="AD621" s="18"/>
      <c r="AF621" s="18"/>
      <c r="AH621" s="16"/>
    </row>
    <row r="622" spans="1:34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X622" s="18"/>
      <c r="AA622" s="18"/>
      <c r="AD622" s="18"/>
      <c r="AF622" s="18"/>
      <c r="AH622" s="16"/>
    </row>
    <row r="623" spans="1:34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X623" s="18"/>
      <c r="AA623" s="18"/>
      <c r="AD623" s="18"/>
      <c r="AF623" s="18"/>
      <c r="AH623" s="16"/>
    </row>
    <row r="624" spans="1:34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X624" s="18"/>
      <c r="AA624" s="18"/>
      <c r="AD624" s="18"/>
      <c r="AF624" s="18"/>
      <c r="AH624" s="16"/>
    </row>
    <row r="625" spans="1:34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X625" s="18"/>
      <c r="AA625" s="18"/>
      <c r="AD625" s="18"/>
      <c r="AF625" s="18"/>
      <c r="AH625" s="16"/>
    </row>
    <row r="626" spans="1:34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X626" s="18"/>
      <c r="AA626" s="18"/>
      <c r="AD626" s="18"/>
      <c r="AF626" s="18"/>
      <c r="AH626" s="16"/>
    </row>
    <row r="627" spans="1:34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X627" s="18"/>
      <c r="AA627" s="18"/>
      <c r="AD627" s="18"/>
      <c r="AF627" s="18"/>
      <c r="AH627" s="16"/>
    </row>
    <row r="628" spans="1:34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X628" s="18"/>
      <c r="AA628" s="18"/>
      <c r="AD628" s="18"/>
      <c r="AF628" s="18"/>
      <c r="AH628" s="16"/>
    </row>
    <row r="629" spans="1:34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X629" s="18"/>
      <c r="AA629" s="18"/>
      <c r="AD629" s="18"/>
      <c r="AF629" s="18"/>
      <c r="AH629" s="16"/>
    </row>
    <row r="630" spans="1:34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X630" s="18"/>
      <c r="AA630" s="18"/>
      <c r="AD630" s="18"/>
      <c r="AF630" s="18"/>
      <c r="AH630" s="16"/>
    </row>
    <row r="631" spans="1:34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X631" s="18"/>
      <c r="AA631" s="18"/>
      <c r="AD631" s="18"/>
      <c r="AF631" s="18"/>
      <c r="AH631" s="16"/>
    </row>
    <row r="632" spans="1:34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X632" s="18"/>
      <c r="AA632" s="18"/>
      <c r="AD632" s="18"/>
      <c r="AF632" s="18"/>
      <c r="AH632" s="16"/>
    </row>
    <row r="633" spans="1:34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X633" s="18"/>
      <c r="AA633" s="18"/>
      <c r="AD633" s="18"/>
      <c r="AF633" s="18"/>
      <c r="AH633" s="16"/>
    </row>
    <row r="634" spans="1:34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X634" s="18"/>
      <c r="AA634" s="18"/>
      <c r="AD634" s="18"/>
      <c r="AF634" s="18"/>
      <c r="AH634" s="16"/>
    </row>
    <row r="635" spans="1:34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X635" s="18"/>
      <c r="AA635" s="18"/>
      <c r="AD635" s="18"/>
      <c r="AF635" s="18"/>
      <c r="AH635" s="16"/>
    </row>
    <row r="636" spans="1:34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X636" s="18"/>
      <c r="AA636" s="18"/>
      <c r="AD636" s="18"/>
      <c r="AF636" s="18"/>
      <c r="AH636" s="16"/>
    </row>
    <row r="637" spans="1:34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X637" s="18"/>
      <c r="AA637" s="18"/>
      <c r="AD637" s="18"/>
      <c r="AF637" s="18"/>
      <c r="AH637" s="16"/>
    </row>
    <row r="638" spans="1:34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X638" s="18"/>
      <c r="AA638" s="18"/>
      <c r="AD638" s="18"/>
      <c r="AF638" s="18"/>
      <c r="AH638" s="16"/>
    </row>
    <row r="639" spans="1:34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X639" s="18"/>
      <c r="AA639" s="18"/>
      <c r="AD639" s="18"/>
      <c r="AF639" s="18"/>
      <c r="AH639" s="16"/>
    </row>
    <row r="640" spans="1:34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X640" s="18"/>
      <c r="AA640" s="18"/>
      <c r="AD640" s="18"/>
      <c r="AF640" s="18"/>
      <c r="AH640" s="16"/>
    </row>
    <row r="641" spans="1:34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X641" s="18"/>
      <c r="AA641" s="18"/>
      <c r="AD641" s="18"/>
      <c r="AF641" s="18"/>
      <c r="AH641" s="16"/>
    </row>
    <row r="642" spans="1:34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X642" s="18"/>
      <c r="AA642" s="18"/>
      <c r="AD642" s="18"/>
      <c r="AF642" s="18"/>
      <c r="AH642" s="16"/>
    </row>
    <row r="643" spans="1:34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X643" s="18"/>
      <c r="AA643" s="18"/>
      <c r="AD643" s="18"/>
      <c r="AF643" s="18"/>
      <c r="AH643" s="16"/>
    </row>
    <row r="644" spans="1:34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X644" s="18"/>
      <c r="AA644" s="18"/>
      <c r="AD644" s="18"/>
      <c r="AF644" s="18"/>
      <c r="AH644" s="16"/>
    </row>
    <row r="645" spans="1:34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X645" s="18"/>
      <c r="AA645" s="18"/>
      <c r="AD645" s="18"/>
      <c r="AF645" s="18"/>
      <c r="AH645" s="16"/>
    </row>
    <row r="646" spans="1:34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X646" s="18"/>
      <c r="AA646" s="18"/>
      <c r="AD646" s="18"/>
      <c r="AF646" s="18"/>
      <c r="AH646" s="16"/>
    </row>
    <row r="647" spans="1:34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X647" s="18"/>
      <c r="AA647" s="18"/>
      <c r="AD647" s="18"/>
      <c r="AF647" s="18"/>
      <c r="AH647" s="16"/>
    </row>
    <row r="648" spans="1:34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X648" s="18"/>
      <c r="AA648" s="18"/>
      <c r="AD648" s="18"/>
      <c r="AF648" s="18"/>
      <c r="AH648" s="16"/>
    </row>
    <row r="649" spans="1:34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X649" s="18"/>
      <c r="AA649" s="18"/>
      <c r="AD649" s="18"/>
      <c r="AF649" s="18"/>
      <c r="AH649" s="16"/>
    </row>
    <row r="650" spans="1:34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X650" s="18"/>
      <c r="AA650" s="18"/>
      <c r="AD650" s="18"/>
      <c r="AF650" s="18"/>
      <c r="AH650" s="16"/>
    </row>
    <row r="651" spans="1:34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X651" s="18"/>
      <c r="AA651" s="18"/>
      <c r="AD651" s="18"/>
      <c r="AF651" s="18"/>
      <c r="AH651" s="16"/>
    </row>
    <row r="652" spans="1:34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X652" s="18"/>
      <c r="AA652" s="18"/>
      <c r="AD652" s="18"/>
      <c r="AF652" s="18"/>
      <c r="AH652" s="16"/>
    </row>
    <row r="653" spans="1:34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X653" s="18"/>
      <c r="AA653" s="18"/>
      <c r="AD653" s="18"/>
      <c r="AF653" s="18"/>
      <c r="AH653" s="16"/>
    </row>
    <row r="654" spans="1:34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X654" s="18"/>
      <c r="AA654" s="18"/>
      <c r="AD654" s="18"/>
      <c r="AF654" s="18"/>
      <c r="AH654" s="16"/>
    </row>
    <row r="655" spans="1:34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X655" s="18"/>
      <c r="AA655" s="18"/>
      <c r="AD655" s="18"/>
      <c r="AF655" s="18"/>
      <c r="AH655" s="16"/>
    </row>
    <row r="656" spans="1:34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X656" s="18"/>
      <c r="AA656" s="18"/>
      <c r="AD656" s="18"/>
      <c r="AF656" s="18"/>
      <c r="AH656" s="16"/>
    </row>
    <row r="657" spans="1:34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X657" s="18"/>
      <c r="AA657" s="18"/>
      <c r="AD657" s="18"/>
      <c r="AF657" s="18"/>
      <c r="AH657" s="16"/>
    </row>
    <row r="658" spans="1:34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X658" s="18"/>
      <c r="AA658" s="18"/>
      <c r="AD658" s="18"/>
      <c r="AF658" s="18"/>
      <c r="AH658" s="16"/>
    </row>
    <row r="659" spans="1:34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X659" s="18"/>
      <c r="AA659" s="18"/>
      <c r="AD659" s="18"/>
      <c r="AF659" s="18"/>
      <c r="AH659" s="16"/>
    </row>
    <row r="660" spans="1:34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X660" s="18"/>
      <c r="AA660" s="18"/>
      <c r="AD660" s="18"/>
      <c r="AF660" s="18"/>
      <c r="AH660" s="16"/>
    </row>
    <row r="661" spans="1:34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X661" s="18"/>
      <c r="AA661" s="18"/>
      <c r="AD661" s="18"/>
      <c r="AF661" s="18"/>
      <c r="AH661" s="16"/>
    </row>
    <row r="662" spans="1:34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X662" s="18"/>
      <c r="AA662" s="18"/>
      <c r="AD662" s="18"/>
      <c r="AF662" s="18"/>
      <c r="AH662" s="16"/>
    </row>
    <row r="663" spans="1:34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X663" s="18"/>
      <c r="AA663" s="18"/>
      <c r="AD663" s="18"/>
      <c r="AF663" s="18"/>
      <c r="AH663" s="16"/>
    </row>
    <row r="664" spans="1:34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X664" s="18"/>
      <c r="AA664" s="18"/>
      <c r="AD664" s="18"/>
      <c r="AF664" s="18"/>
      <c r="AH664" s="16"/>
    </row>
    <row r="665" spans="1:34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X665" s="18"/>
      <c r="AA665" s="18"/>
      <c r="AD665" s="18"/>
      <c r="AF665" s="18"/>
      <c r="AH665" s="16"/>
    </row>
    <row r="666" spans="1:34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X666" s="18"/>
      <c r="AA666" s="18"/>
      <c r="AD666" s="18"/>
      <c r="AF666" s="18"/>
      <c r="AH666" s="16"/>
    </row>
    <row r="667" spans="1:34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X667" s="18"/>
      <c r="AA667" s="18"/>
      <c r="AD667" s="18"/>
      <c r="AF667" s="18"/>
      <c r="AH667" s="16"/>
    </row>
    <row r="668" spans="1:34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X668" s="18"/>
      <c r="AA668" s="18"/>
      <c r="AD668" s="18"/>
      <c r="AF668" s="18"/>
      <c r="AH668" s="16"/>
    </row>
    <row r="669" spans="1:34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X669" s="18"/>
      <c r="AA669" s="18"/>
      <c r="AD669" s="18"/>
      <c r="AF669" s="18"/>
      <c r="AH669" s="16"/>
    </row>
    <row r="670" spans="1:34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X670" s="18"/>
      <c r="AA670" s="18"/>
      <c r="AD670" s="18"/>
      <c r="AF670" s="18"/>
      <c r="AH670" s="16"/>
    </row>
    <row r="671" spans="1:34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X671" s="18"/>
      <c r="AA671" s="18"/>
      <c r="AD671" s="18"/>
      <c r="AF671" s="18"/>
      <c r="AH671" s="16"/>
    </row>
    <row r="672" spans="1:34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X672" s="18"/>
      <c r="AA672" s="18"/>
      <c r="AD672" s="18"/>
      <c r="AF672" s="18"/>
      <c r="AH672" s="16"/>
    </row>
    <row r="673" spans="1:34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X673" s="18"/>
      <c r="AA673" s="18"/>
      <c r="AD673" s="18"/>
      <c r="AF673" s="18"/>
      <c r="AH673" s="16"/>
    </row>
    <row r="674" spans="1:34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X674" s="18"/>
      <c r="AA674" s="18"/>
      <c r="AD674" s="18"/>
      <c r="AF674" s="18"/>
      <c r="AH674" s="16"/>
    </row>
    <row r="675" spans="1:34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X675" s="18"/>
      <c r="AA675" s="18"/>
      <c r="AD675" s="18"/>
      <c r="AF675" s="18"/>
      <c r="AH675" s="16"/>
    </row>
    <row r="676" spans="1:34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X676" s="18"/>
      <c r="AA676" s="18"/>
      <c r="AD676" s="18"/>
      <c r="AF676" s="18"/>
      <c r="AH676" s="16"/>
    </row>
    <row r="677" spans="1:34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X677" s="18"/>
      <c r="AA677" s="18"/>
      <c r="AD677" s="18"/>
      <c r="AF677" s="18"/>
      <c r="AH677" s="16"/>
    </row>
    <row r="678" spans="1:34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X678" s="18"/>
      <c r="AA678" s="18"/>
      <c r="AD678" s="18"/>
      <c r="AF678" s="18"/>
      <c r="AH678" s="16"/>
    </row>
    <row r="679" spans="1:34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X679" s="18"/>
      <c r="AA679" s="18"/>
      <c r="AD679" s="18"/>
      <c r="AF679" s="18"/>
      <c r="AH679" s="16"/>
    </row>
    <row r="680" spans="1:34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X680" s="18"/>
      <c r="AA680" s="18"/>
      <c r="AD680" s="18"/>
      <c r="AF680" s="18"/>
      <c r="AH680" s="16"/>
    </row>
    <row r="681" spans="1:34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X681" s="18"/>
      <c r="AA681" s="18"/>
      <c r="AD681" s="18"/>
      <c r="AF681" s="18"/>
      <c r="AH681" s="16"/>
    </row>
    <row r="682" spans="1:34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X682" s="18"/>
      <c r="AA682" s="18"/>
      <c r="AD682" s="18"/>
      <c r="AF682" s="18"/>
      <c r="AH682" s="16"/>
    </row>
    <row r="683" spans="1:34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X683" s="18"/>
      <c r="AA683" s="18"/>
      <c r="AD683" s="18"/>
      <c r="AF683" s="18"/>
      <c r="AH683" s="16"/>
    </row>
    <row r="684" spans="1:34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X684" s="18"/>
      <c r="AA684" s="18"/>
      <c r="AD684" s="18"/>
      <c r="AF684" s="18"/>
      <c r="AH684" s="16"/>
    </row>
    <row r="685" spans="1:34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X685" s="18"/>
      <c r="AA685" s="18"/>
      <c r="AD685" s="18"/>
      <c r="AF685" s="18"/>
      <c r="AH685" s="16"/>
    </row>
    <row r="686" spans="1:34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X686" s="18"/>
      <c r="AA686" s="18"/>
      <c r="AD686" s="18"/>
      <c r="AF686" s="18"/>
      <c r="AH686" s="16"/>
    </row>
    <row r="687" spans="1:34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X687" s="18"/>
      <c r="AA687" s="18"/>
      <c r="AD687" s="18"/>
      <c r="AF687" s="18"/>
      <c r="AH687" s="16"/>
    </row>
    <row r="688" spans="1:34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X688" s="18"/>
      <c r="AA688" s="18"/>
      <c r="AD688" s="18"/>
      <c r="AF688" s="18"/>
      <c r="AH688" s="16"/>
    </row>
    <row r="689" spans="1:34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X689" s="18"/>
      <c r="AA689" s="18"/>
      <c r="AD689" s="18"/>
      <c r="AF689" s="18"/>
      <c r="AH689" s="16"/>
    </row>
    <row r="690" spans="1:34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X690" s="18"/>
      <c r="AA690" s="18"/>
      <c r="AD690" s="18"/>
      <c r="AF690" s="18"/>
      <c r="AH690" s="16"/>
    </row>
    <row r="691" spans="1:34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X691" s="18"/>
      <c r="AA691" s="18"/>
      <c r="AD691" s="18"/>
      <c r="AF691" s="18"/>
      <c r="AH691" s="16"/>
    </row>
    <row r="692" spans="1:34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X692" s="18"/>
      <c r="AA692" s="18"/>
      <c r="AD692" s="18"/>
      <c r="AF692" s="18"/>
      <c r="AH692" s="16"/>
    </row>
    <row r="693" spans="1:34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X693" s="18"/>
      <c r="AA693" s="18"/>
      <c r="AD693" s="18"/>
      <c r="AF693" s="18"/>
      <c r="AH693" s="16"/>
    </row>
    <row r="694" spans="1:34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X694" s="18"/>
      <c r="AA694" s="18"/>
      <c r="AD694" s="18"/>
      <c r="AF694" s="18"/>
      <c r="AH694" s="16"/>
    </row>
    <row r="695" spans="1:34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X695" s="18"/>
      <c r="AA695" s="18"/>
      <c r="AD695" s="18"/>
      <c r="AF695" s="18"/>
      <c r="AH695" s="16"/>
    </row>
    <row r="696" spans="1:34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X696" s="18"/>
      <c r="AA696" s="18"/>
      <c r="AD696" s="18"/>
      <c r="AF696" s="18"/>
      <c r="AH696" s="16"/>
    </row>
    <row r="697" spans="1:34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X697" s="18"/>
      <c r="AA697" s="18"/>
      <c r="AD697" s="18"/>
      <c r="AF697" s="18"/>
      <c r="AH697" s="16"/>
    </row>
    <row r="698" spans="1:34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X698" s="18"/>
      <c r="AA698" s="18"/>
      <c r="AD698" s="18"/>
      <c r="AF698" s="18"/>
      <c r="AH698" s="16"/>
    </row>
    <row r="699" spans="1:34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X699" s="18"/>
      <c r="AA699" s="18"/>
      <c r="AD699" s="18"/>
      <c r="AF699" s="18"/>
      <c r="AH699" s="16"/>
    </row>
    <row r="700" spans="1:34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X700" s="18"/>
      <c r="AA700" s="18"/>
      <c r="AD700" s="18"/>
      <c r="AF700" s="18"/>
      <c r="AH700" s="16"/>
    </row>
    <row r="701" spans="1:34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X701" s="18"/>
      <c r="AA701" s="18"/>
      <c r="AD701" s="18"/>
      <c r="AF701" s="18"/>
      <c r="AH701" s="16"/>
    </row>
    <row r="702" spans="1:34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X702" s="18"/>
      <c r="AA702" s="18"/>
      <c r="AD702" s="18"/>
      <c r="AF702" s="18"/>
      <c r="AH702" s="16"/>
    </row>
    <row r="703" spans="1:34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X703" s="18"/>
      <c r="AA703" s="18"/>
      <c r="AD703" s="18"/>
      <c r="AF703" s="18"/>
      <c r="AH703" s="16"/>
    </row>
    <row r="704" spans="1:34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X704" s="18"/>
      <c r="AA704" s="18"/>
      <c r="AD704" s="18"/>
      <c r="AF704" s="18"/>
      <c r="AH704" s="16"/>
    </row>
    <row r="705" spans="1:34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X705" s="18"/>
      <c r="AA705" s="18"/>
      <c r="AD705" s="18"/>
      <c r="AF705" s="18"/>
      <c r="AH705" s="16"/>
    </row>
    <row r="706" spans="1:34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X706" s="18"/>
      <c r="AA706" s="18"/>
      <c r="AD706" s="18"/>
      <c r="AF706" s="18"/>
      <c r="AH706" s="16"/>
    </row>
    <row r="707" spans="1:34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X707" s="18"/>
      <c r="AA707" s="18"/>
      <c r="AD707" s="18"/>
      <c r="AF707" s="18"/>
      <c r="AH707" s="16"/>
    </row>
    <row r="708" spans="1:34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X708" s="18"/>
      <c r="AA708" s="18"/>
      <c r="AD708" s="18"/>
      <c r="AF708" s="18"/>
      <c r="AH708" s="16"/>
    </row>
    <row r="709" spans="1:34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X709" s="18"/>
      <c r="AA709" s="18"/>
      <c r="AD709" s="18"/>
      <c r="AF709" s="18"/>
      <c r="AH709" s="16"/>
    </row>
    <row r="710" spans="1:34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X710" s="18"/>
      <c r="AA710" s="18"/>
      <c r="AD710" s="18"/>
      <c r="AF710" s="18"/>
      <c r="AH710" s="16"/>
    </row>
    <row r="711" spans="1:34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X711" s="18"/>
      <c r="AA711" s="18"/>
      <c r="AD711" s="18"/>
      <c r="AF711" s="18"/>
      <c r="AH711" s="16"/>
    </row>
    <row r="712" spans="1:34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X712" s="18"/>
      <c r="AA712" s="18"/>
      <c r="AD712" s="18"/>
      <c r="AF712" s="18"/>
      <c r="AH712" s="16"/>
    </row>
    <row r="713" spans="1:34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X713" s="18"/>
      <c r="AA713" s="18"/>
      <c r="AD713" s="18"/>
      <c r="AF713" s="18"/>
      <c r="AH713" s="16"/>
    </row>
    <row r="714" spans="1:34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X714" s="18"/>
      <c r="AA714" s="18"/>
      <c r="AD714" s="18"/>
      <c r="AF714" s="18"/>
      <c r="AH714" s="16"/>
    </row>
    <row r="715" spans="1:34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X715" s="18"/>
      <c r="AA715" s="18"/>
      <c r="AD715" s="18"/>
      <c r="AF715" s="18"/>
      <c r="AH715" s="16"/>
    </row>
    <row r="716" spans="1:34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X716" s="18"/>
      <c r="AA716" s="18"/>
      <c r="AD716" s="18"/>
      <c r="AF716" s="18"/>
      <c r="AH716" s="16"/>
    </row>
    <row r="717" spans="1:34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X717" s="18"/>
      <c r="AA717" s="18"/>
      <c r="AD717" s="18"/>
      <c r="AF717" s="18"/>
      <c r="AH717" s="16"/>
    </row>
    <row r="718" spans="1:34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X718" s="18"/>
      <c r="AA718" s="18"/>
      <c r="AD718" s="18"/>
      <c r="AF718" s="18"/>
      <c r="AH718" s="16"/>
    </row>
    <row r="719" spans="1:34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X719" s="18"/>
      <c r="AA719" s="18"/>
      <c r="AD719" s="18"/>
      <c r="AF719" s="18"/>
      <c r="AH719" s="16"/>
    </row>
    <row r="720" spans="1:34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X720" s="18"/>
      <c r="AA720" s="18"/>
      <c r="AD720" s="18"/>
      <c r="AF720" s="18"/>
      <c r="AH720" s="16"/>
    </row>
    <row r="721" spans="1:34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X721" s="18"/>
      <c r="AA721" s="18"/>
      <c r="AD721" s="18"/>
      <c r="AF721" s="18"/>
      <c r="AH721" s="16"/>
    </row>
    <row r="722" spans="1:34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X722" s="18"/>
      <c r="AA722" s="18"/>
      <c r="AD722" s="18"/>
      <c r="AF722" s="18"/>
      <c r="AH722" s="16"/>
    </row>
    <row r="723" spans="1:34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X723" s="18"/>
      <c r="AA723" s="18"/>
      <c r="AD723" s="18"/>
      <c r="AF723" s="18"/>
      <c r="AH723" s="16"/>
    </row>
    <row r="724" spans="1:34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X724" s="18"/>
      <c r="AA724" s="18"/>
      <c r="AD724" s="18"/>
      <c r="AF724" s="18"/>
      <c r="AH724" s="16"/>
    </row>
    <row r="725" spans="1:34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X725" s="18"/>
      <c r="AA725" s="18"/>
      <c r="AD725" s="18"/>
      <c r="AF725" s="18"/>
      <c r="AH725" s="16"/>
    </row>
    <row r="726" spans="1:34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X726" s="18"/>
      <c r="AA726" s="18"/>
      <c r="AD726" s="18"/>
      <c r="AF726" s="18"/>
      <c r="AH726" s="16"/>
    </row>
    <row r="727" spans="1:34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X727" s="18"/>
      <c r="AA727" s="18"/>
      <c r="AD727" s="18"/>
      <c r="AF727" s="18"/>
      <c r="AH727" s="16"/>
    </row>
    <row r="728" spans="1:34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X728" s="18"/>
      <c r="AA728" s="18"/>
      <c r="AD728" s="18"/>
      <c r="AF728" s="18"/>
      <c r="AH728" s="16"/>
    </row>
    <row r="729" spans="1:34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X729" s="18"/>
      <c r="AA729" s="18"/>
      <c r="AD729" s="18"/>
      <c r="AF729" s="18"/>
      <c r="AH729" s="16"/>
    </row>
    <row r="730" spans="1:34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X730" s="18"/>
      <c r="AA730" s="18"/>
      <c r="AD730" s="18"/>
      <c r="AF730" s="18"/>
      <c r="AH730" s="16"/>
    </row>
    <row r="731" spans="1:34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X731" s="18"/>
      <c r="AA731" s="18"/>
      <c r="AD731" s="18"/>
      <c r="AF731" s="18"/>
      <c r="AH731" s="16"/>
    </row>
    <row r="732" spans="1:34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X732" s="18"/>
      <c r="AA732" s="18"/>
      <c r="AD732" s="18"/>
      <c r="AF732" s="18"/>
      <c r="AH732" s="16"/>
    </row>
    <row r="733" spans="1:34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X733" s="18"/>
      <c r="AA733" s="18"/>
      <c r="AD733" s="18"/>
      <c r="AF733" s="18"/>
      <c r="AH733" s="16"/>
    </row>
    <row r="734" spans="1:34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X734" s="18"/>
      <c r="AA734" s="18"/>
      <c r="AD734" s="18"/>
      <c r="AF734" s="18"/>
      <c r="AH734" s="16"/>
    </row>
    <row r="735" spans="1:34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X735" s="18"/>
      <c r="AA735" s="18"/>
      <c r="AD735" s="18"/>
      <c r="AF735" s="18"/>
      <c r="AH735" s="16"/>
    </row>
    <row r="736" spans="1:34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X736" s="18"/>
      <c r="AA736" s="18"/>
      <c r="AD736" s="18"/>
      <c r="AF736" s="18"/>
      <c r="AH736" s="16"/>
    </row>
    <row r="737" spans="1:34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X737" s="18"/>
      <c r="AA737" s="18"/>
      <c r="AD737" s="18"/>
      <c r="AF737" s="18"/>
      <c r="AH737" s="16"/>
    </row>
    <row r="738" spans="1:34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X738" s="18"/>
      <c r="AA738" s="18"/>
      <c r="AD738" s="18"/>
      <c r="AF738" s="18"/>
      <c r="AH738" s="16"/>
    </row>
    <row r="739" spans="1:34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X739" s="18"/>
      <c r="AA739" s="18"/>
      <c r="AD739" s="18"/>
      <c r="AF739" s="18"/>
      <c r="AH739" s="16"/>
    </row>
    <row r="740" spans="1:34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X740" s="18"/>
      <c r="AA740" s="18"/>
      <c r="AD740" s="18"/>
      <c r="AF740" s="18"/>
      <c r="AH740" s="16"/>
    </row>
    <row r="741" spans="1:34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X741" s="18"/>
      <c r="AA741" s="18"/>
      <c r="AD741" s="18"/>
      <c r="AF741" s="18"/>
      <c r="AH741" s="16"/>
    </row>
    <row r="742" spans="1:34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X742" s="18"/>
      <c r="AA742" s="18"/>
      <c r="AD742" s="18"/>
      <c r="AF742" s="18"/>
      <c r="AH742" s="16"/>
    </row>
    <row r="743" spans="1:34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X743" s="18"/>
      <c r="AA743" s="18"/>
      <c r="AD743" s="18"/>
      <c r="AF743" s="18"/>
      <c r="AH743" s="16"/>
    </row>
    <row r="744" spans="1:34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X744" s="18"/>
      <c r="AA744" s="18"/>
      <c r="AD744" s="18"/>
      <c r="AF744" s="18"/>
      <c r="AH744" s="16"/>
    </row>
    <row r="745" spans="1:34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X745" s="18"/>
      <c r="AA745" s="18"/>
      <c r="AD745" s="18"/>
      <c r="AF745" s="18"/>
      <c r="AH745" s="16"/>
    </row>
    <row r="746" spans="1:34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X746" s="18"/>
      <c r="AA746" s="18"/>
      <c r="AD746" s="18"/>
      <c r="AF746" s="18"/>
      <c r="AH746" s="16"/>
    </row>
    <row r="747" spans="1:34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X747" s="18"/>
      <c r="AA747" s="18"/>
      <c r="AD747" s="18"/>
      <c r="AF747" s="18"/>
      <c r="AH747" s="16"/>
    </row>
    <row r="748" spans="1:34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X748" s="18"/>
      <c r="AA748" s="18"/>
      <c r="AD748" s="18"/>
      <c r="AF748" s="18"/>
      <c r="AH748" s="16"/>
    </row>
    <row r="749" spans="1:34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X749" s="18"/>
      <c r="AA749" s="18"/>
      <c r="AD749" s="18"/>
      <c r="AF749" s="18"/>
      <c r="AH749" s="16"/>
    </row>
    <row r="750" spans="1:34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X750" s="18"/>
      <c r="AA750" s="18"/>
      <c r="AD750" s="18"/>
      <c r="AF750" s="18"/>
      <c r="AH750" s="16"/>
    </row>
    <row r="751" spans="1:34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X751" s="18"/>
      <c r="AA751" s="18"/>
      <c r="AD751" s="18"/>
      <c r="AF751" s="18"/>
      <c r="AH751" s="16"/>
    </row>
    <row r="752" spans="1:34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X752" s="18"/>
      <c r="AA752" s="18"/>
      <c r="AD752" s="18"/>
      <c r="AF752" s="18"/>
      <c r="AH752" s="16"/>
    </row>
    <row r="753" spans="1:34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X753" s="18"/>
      <c r="AA753" s="18"/>
      <c r="AD753" s="18"/>
      <c r="AF753" s="18"/>
      <c r="AH753" s="16"/>
    </row>
    <row r="754" spans="1:34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X754" s="18"/>
      <c r="AA754" s="18"/>
      <c r="AD754" s="18"/>
      <c r="AF754" s="18"/>
      <c r="AH754" s="16"/>
    </row>
    <row r="755" spans="1:34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X755" s="18"/>
      <c r="AA755" s="18"/>
      <c r="AD755" s="18"/>
      <c r="AF755" s="18"/>
      <c r="AH755" s="16"/>
    </row>
    <row r="756" spans="1:34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X756" s="18"/>
      <c r="AA756" s="18"/>
      <c r="AD756" s="18"/>
      <c r="AF756" s="18"/>
      <c r="AH756" s="16"/>
    </row>
    <row r="757" spans="1:34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X757" s="18"/>
      <c r="AA757" s="18"/>
      <c r="AD757" s="18"/>
      <c r="AF757" s="18"/>
      <c r="AH757" s="16"/>
    </row>
    <row r="758" spans="1:34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X758" s="18"/>
      <c r="AA758" s="18"/>
      <c r="AD758" s="18"/>
      <c r="AF758" s="18"/>
      <c r="AH758" s="16"/>
    </row>
    <row r="759" spans="1:34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X759" s="18"/>
      <c r="AA759" s="18"/>
      <c r="AD759" s="18"/>
      <c r="AF759" s="18"/>
      <c r="AH759" s="16"/>
    </row>
    <row r="760" spans="1:34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X760" s="18"/>
      <c r="AA760" s="18"/>
      <c r="AD760" s="18"/>
      <c r="AF760" s="18"/>
      <c r="AH760" s="16"/>
    </row>
    <row r="761" spans="1:34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X761" s="18"/>
      <c r="AA761" s="18"/>
      <c r="AD761" s="18"/>
      <c r="AF761" s="18"/>
      <c r="AH761" s="16"/>
    </row>
    <row r="762" spans="1:34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X762" s="18"/>
      <c r="AA762" s="18"/>
      <c r="AD762" s="18"/>
      <c r="AF762" s="18"/>
      <c r="AH762" s="16"/>
    </row>
    <row r="763" spans="1:34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X763" s="18"/>
      <c r="AA763" s="18"/>
      <c r="AD763" s="18"/>
      <c r="AF763" s="18"/>
      <c r="AH763" s="16"/>
    </row>
    <row r="764" spans="1:34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X764" s="18"/>
      <c r="AA764" s="18"/>
      <c r="AD764" s="18"/>
      <c r="AF764" s="18"/>
      <c r="AH764" s="16"/>
    </row>
    <row r="765" spans="1:34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X765" s="18"/>
      <c r="AA765" s="18"/>
      <c r="AD765" s="18"/>
      <c r="AF765" s="18"/>
      <c r="AH765" s="16"/>
    </row>
    <row r="766" spans="1:34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X766" s="18"/>
      <c r="AA766" s="18"/>
      <c r="AD766" s="18"/>
      <c r="AF766" s="18"/>
      <c r="AH766" s="16"/>
    </row>
    <row r="767" spans="1:34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X767" s="18"/>
      <c r="AA767" s="18"/>
      <c r="AD767" s="18"/>
      <c r="AF767" s="18"/>
      <c r="AH767" s="16"/>
    </row>
    <row r="768" spans="1:34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X768" s="18"/>
      <c r="AA768" s="18"/>
      <c r="AD768" s="18"/>
      <c r="AF768" s="18"/>
      <c r="AH768" s="16"/>
    </row>
    <row r="769" spans="1:34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X769" s="18"/>
      <c r="AA769" s="18"/>
      <c r="AD769" s="18"/>
      <c r="AF769" s="18"/>
      <c r="AH769" s="16"/>
    </row>
    <row r="770" spans="1:34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X770" s="18"/>
      <c r="AA770" s="18"/>
      <c r="AD770" s="18"/>
      <c r="AF770" s="18"/>
      <c r="AH770" s="16"/>
    </row>
    <row r="771" spans="1:34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X771" s="18"/>
      <c r="AA771" s="18"/>
      <c r="AD771" s="18"/>
      <c r="AF771" s="18"/>
      <c r="AH771" s="16"/>
    </row>
    <row r="772" spans="1:34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X772" s="18"/>
      <c r="AA772" s="18"/>
      <c r="AD772" s="18"/>
      <c r="AF772" s="18"/>
      <c r="AH772" s="16"/>
    </row>
    <row r="773" spans="1:34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X773" s="18"/>
      <c r="AA773" s="18"/>
      <c r="AD773" s="18"/>
      <c r="AF773" s="18"/>
      <c r="AH773" s="16"/>
    </row>
    <row r="774" spans="1:34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X774" s="18"/>
      <c r="AA774" s="18"/>
      <c r="AD774" s="18"/>
      <c r="AF774" s="18"/>
      <c r="AH774" s="16"/>
    </row>
    <row r="775" spans="1:34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X775" s="18"/>
      <c r="AA775" s="18"/>
      <c r="AD775" s="18"/>
      <c r="AF775" s="18"/>
      <c r="AH775" s="16"/>
    </row>
    <row r="776" spans="1:34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X776" s="18"/>
      <c r="AA776" s="18"/>
      <c r="AD776" s="18"/>
      <c r="AF776" s="18"/>
      <c r="AH776" s="16"/>
    </row>
    <row r="777" spans="1:34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X777" s="18"/>
      <c r="AA777" s="18"/>
      <c r="AD777" s="18"/>
      <c r="AF777" s="18"/>
      <c r="AH777" s="16"/>
    </row>
    <row r="778" spans="1:34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X778" s="18"/>
      <c r="AA778" s="18"/>
      <c r="AD778" s="18"/>
      <c r="AF778" s="18"/>
      <c r="AH778" s="16"/>
    </row>
    <row r="779" spans="1:34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X779" s="18"/>
      <c r="AA779" s="18"/>
      <c r="AD779" s="18"/>
      <c r="AF779" s="18"/>
      <c r="AH779" s="16"/>
    </row>
    <row r="780" spans="1:34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X780" s="18"/>
      <c r="AA780" s="18"/>
      <c r="AD780" s="18"/>
      <c r="AF780" s="18"/>
      <c r="AH780" s="16"/>
    </row>
    <row r="781" spans="1:34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X781" s="18"/>
      <c r="AA781" s="18"/>
      <c r="AD781" s="18"/>
      <c r="AF781" s="18"/>
      <c r="AH781" s="16"/>
    </row>
    <row r="782" spans="1:34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X782" s="18"/>
      <c r="AA782" s="18"/>
      <c r="AD782" s="18"/>
      <c r="AF782" s="18"/>
      <c r="AH782" s="16"/>
    </row>
    <row r="783" spans="1:34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X783" s="18"/>
      <c r="AA783" s="18"/>
      <c r="AD783" s="18"/>
      <c r="AF783" s="18"/>
      <c r="AH783" s="16"/>
    </row>
    <row r="784" spans="1:34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X784" s="18"/>
      <c r="AA784" s="18"/>
      <c r="AD784" s="18"/>
      <c r="AF784" s="18"/>
      <c r="AH784" s="16"/>
    </row>
    <row r="785" spans="1:34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X785" s="18"/>
      <c r="AA785" s="18"/>
      <c r="AD785" s="18"/>
      <c r="AF785" s="18"/>
      <c r="AH785" s="16"/>
    </row>
    <row r="786" spans="1:34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X786" s="18"/>
      <c r="AA786" s="18"/>
      <c r="AD786" s="18"/>
      <c r="AF786" s="18"/>
      <c r="AH786" s="16"/>
    </row>
    <row r="787" spans="1:34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X787" s="18"/>
      <c r="AA787" s="18"/>
      <c r="AD787" s="18"/>
      <c r="AF787" s="18"/>
      <c r="AH787" s="16"/>
    </row>
    <row r="788" spans="1:34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X788" s="18"/>
      <c r="AA788" s="18"/>
      <c r="AD788" s="18"/>
      <c r="AF788" s="18"/>
      <c r="AH788" s="16"/>
    </row>
    <row r="789" spans="1:34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X789" s="18"/>
      <c r="AA789" s="18"/>
      <c r="AD789" s="18"/>
      <c r="AF789" s="18"/>
      <c r="AH789" s="16"/>
    </row>
    <row r="790" spans="1:34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X790" s="18"/>
      <c r="AA790" s="18"/>
      <c r="AD790" s="18"/>
      <c r="AF790" s="18"/>
      <c r="AH790" s="16"/>
    </row>
    <row r="791" spans="1:34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X791" s="18"/>
      <c r="AA791" s="18"/>
      <c r="AD791" s="18"/>
      <c r="AF791" s="18"/>
      <c r="AH791" s="16"/>
    </row>
    <row r="792" spans="1:34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X792" s="18"/>
      <c r="AA792" s="18"/>
      <c r="AD792" s="18"/>
      <c r="AF792" s="18"/>
      <c r="AH792" s="16"/>
    </row>
    <row r="793" spans="1:34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X793" s="18"/>
      <c r="AA793" s="18"/>
      <c r="AD793" s="18"/>
      <c r="AF793" s="18"/>
      <c r="AH793" s="16"/>
    </row>
    <row r="794" spans="1:34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X794" s="18"/>
      <c r="AA794" s="18"/>
      <c r="AD794" s="18"/>
      <c r="AF794" s="18"/>
      <c r="AH794" s="16"/>
    </row>
    <row r="795" spans="1:34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X795" s="18"/>
      <c r="AA795" s="18"/>
      <c r="AD795" s="18"/>
      <c r="AF795" s="18"/>
      <c r="AH795" s="16"/>
    </row>
    <row r="796" spans="1:34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X796" s="18"/>
      <c r="AA796" s="18"/>
      <c r="AD796" s="18"/>
      <c r="AF796" s="18"/>
      <c r="AH796" s="16"/>
    </row>
    <row r="797" spans="1:34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X797" s="18"/>
      <c r="AA797" s="18"/>
      <c r="AD797" s="18"/>
      <c r="AF797" s="18"/>
      <c r="AH797" s="16"/>
    </row>
    <row r="798" spans="1:34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X798" s="18"/>
      <c r="AA798" s="18"/>
      <c r="AD798" s="18"/>
      <c r="AF798" s="18"/>
      <c r="AH798" s="16"/>
    </row>
    <row r="799" spans="1:34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X799" s="18"/>
      <c r="AA799" s="18"/>
      <c r="AD799" s="18"/>
      <c r="AF799" s="18"/>
      <c r="AH799" s="16"/>
    </row>
    <row r="800" spans="1:34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X800" s="18"/>
      <c r="AA800" s="18"/>
      <c r="AD800" s="18"/>
      <c r="AF800" s="18"/>
      <c r="AH800" s="16"/>
    </row>
    <row r="801" spans="1:34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X801" s="18"/>
      <c r="AA801" s="18"/>
      <c r="AD801" s="18"/>
      <c r="AF801" s="18"/>
      <c r="AH801" s="16"/>
    </row>
    <row r="802" spans="1:34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X802" s="18"/>
      <c r="AA802" s="18"/>
      <c r="AD802" s="18"/>
      <c r="AF802" s="18"/>
      <c r="AH802" s="16"/>
    </row>
    <row r="803" spans="1:34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X803" s="18"/>
      <c r="AA803" s="18"/>
      <c r="AD803" s="18"/>
      <c r="AF803" s="18"/>
      <c r="AH803" s="16"/>
    </row>
    <row r="804" spans="1:34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X804" s="18"/>
      <c r="AA804" s="18"/>
      <c r="AD804" s="18"/>
      <c r="AF804" s="18"/>
      <c r="AH804" s="16"/>
    </row>
    <row r="805" spans="1:34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X805" s="18"/>
      <c r="AA805" s="18"/>
      <c r="AD805" s="18"/>
      <c r="AF805" s="18"/>
      <c r="AH805" s="16"/>
    </row>
    <row r="806" spans="1:34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X806" s="18"/>
      <c r="AA806" s="18"/>
      <c r="AD806" s="18"/>
      <c r="AF806" s="18"/>
      <c r="AH806" s="16"/>
    </row>
    <row r="807" spans="1:34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X807" s="18"/>
      <c r="AA807" s="18"/>
      <c r="AD807" s="18"/>
      <c r="AF807" s="18"/>
      <c r="AH807" s="16"/>
    </row>
    <row r="808" spans="1:34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X808" s="18"/>
      <c r="AA808" s="18"/>
      <c r="AD808" s="18"/>
      <c r="AF808" s="18"/>
      <c r="AH808" s="16"/>
    </row>
    <row r="809" spans="1:34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X809" s="18"/>
      <c r="AA809" s="18"/>
      <c r="AD809" s="18"/>
      <c r="AF809" s="18"/>
      <c r="AH809" s="16"/>
    </row>
    <row r="810" spans="1:34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X810" s="18"/>
      <c r="AA810" s="18"/>
      <c r="AD810" s="18"/>
      <c r="AF810" s="18"/>
      <c r="AH810" s="16"/>
    </row>
    <row r="811" spans="1:34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X811" s="18"/>
      <c r="AA811" s="18"/>
      <c r="AD811" s="18"/>
      <c r="AF811" s="18"/>
      <c r="AH811" s="16"/>
    </row>
    <row r="812" spans="1:34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X812" s="18"/>
      <c r="AA812" s="18"/>
      <c r="AD812" s="18"/>
      <c r="AF812" s="18"/>
      <c r="AH812" s="16"/>
    </row>
    <row r="813" spans="1:34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X813" s="18"/>
      <c r="AA813" s="18"/>
      <c r="AD813" s="18"/>
      <c r="AF813" s="18"/>
      <c r="AH813" s="16"/>
    </row>
    <row r="814" spans="1:34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X814" s="18"/>
      <c r="AA814" s="18"/>
      <c r="AD814" s="18"/>
      <c r="AF814" s="18"/>
      <c r="AH814" s="16"/>
    </row>
    <row r="815" spans="1:34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X815" s="18"/>
      <c r="AA815" s="18"/>
      <c r="AD815" s="18"/>
      <c r="AF815" s="18"/>
      <c r="AH815" s="16"/>
    </row>
    <row r="816" spans="1:34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X816" s="18"/>
      <c r="AA816" s="18"/>
      <c r="AD816" s="18"/>
      <c r="AF816" s="18"/>
      <c r="AH816" s="16"/>
    </row>
    <row r="817" spans="1:34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X817" s="18"/>
      <c r="AA817" s="18"/>
      <c r="AD817" s="18"/>
      <c r="AF817" s="18"/>
      <c r="AH817" s="16"/>
    </row>
    <row r="818" spans="1:34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X818" s="18"/>
      <c r="AA818" s="18"/>
      <c r="AD818" s="18"/>
      <c r="AF818" s="18"/>
      <c r="AH818" s="16"/>
    </row>
    <row r="819" spans="1:34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X819" s="18"/>
      <c r="AA819" s="18"/>
      <c r="AD819" s="18"/>
      <c r="AF819" s="18"/>
      <c r="AH819" s="16"/>
    </row>
    <row r="820" spans="1:34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X820" s="18"/>
      <c r="AA820" s="18"/>
      <c r="AD820" s="18"/>
      <c r="AF820" s="18"/>
      <c r="AH820" s="16"/>
    </row>
    <row r="821" spans="1:34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X821" s="18"/>
      <c r="AA821" s="18"/>
      <c r="AD821" s="18"/>
      <c r="AF821" s="18"/>
      <c r="AH821" s="16"/>
    </row>
    <row r="822" spans="1:34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X822" s="18"/>
      <c r="AA822" s="18"/>
      <c r="AD822" s="18"/>
      <c r="AF822" s="18"/>
      <c r="AH822" s="16"/>
    </row>
    <row r="823" spans="1:34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X823" s="18"/>
      <c r="AA823" s="18"/>
      <c r="AD823" s="18"/>
      <c r="AF823" s="18"/>
      <c r="AH823" s="16"/>
    </row>
    <row r="824" spans="1:34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X824" s="18"/>
      <c r="AA824" s="18"/>
      <c r="AD824" s="18"/>
      <c r="AF824" s="18"/>
      <c r="AH824" s="16"/>
    </row>
    <row r="825" spans="1:34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X825" s="18"/>
      <c r="AA825" s="18"/>
      <c r="AD825" s="18"/>
      <c r="AF825" s="18"/>
      <c r="AH825" s="16"/>
    </row>
    <row r="826" spans="1:34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X826" s="18"/>
      <c r="AA826" s="18"/>
      <c r="AD826" s="18"/>
      <c r="AF826" s="18"/>
      <c r="AH826" s="16"/>
    </row>
    <row r="827" spans="1:34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X827" s="18"/>
      <c r="AA827" s="18"/>
      <c r="AD827" s="18"/>
      <c r="AF827" s="18"/>
      <c r="AH827" s="16"/>
    </row>
    <row r="828" spans="1:34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X828" s="18"/>
      <c r="AA828" s="18"/>
      <c r="AD828" s="18"/>
      <c r="AF828" s="18"/>
      <c r="AH828" s="16"/>
    </row>
    <row r="829" spans="1:34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X829" s="18"/>
      <c r="AA829" s="18"/>
      <c r="AD829" s="18"/>
      <c r="AF829" s="18"/>
      <c r="AH829" s="16"/>
    </row>
    <row r="830" spans="1:34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X830" s="18"/>
      <c r="AA830" s="18"/>
      <c r="AD830" s="18"/>
      <c r="AF830" s="18"/>
      <c r="AH830" s="16"/>
    </row>
    <row r="831" spans="1:34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X831" s="18"/>
      <c r="AA831" s="18"/>
      <c r="AD831" s="18"/>
      <c r="AF831" s="18"/>
      <c r="AH831" s="16"/>
    </row>
    <row r="832" spans="1:34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X832" s="18"/>
      <c r="AA832" s="18"/>
      <c r="AD832" s="18"/>
      <c r="AF832" s="18"/>
      <c r="AH832" s="16"/>
    </row>
    <row r="833" spans="1:34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X833" s="18"/>
      <c r="AA833" s="18"/>
      <c r="AD833" s="18"/>
      <c r="AF833" s="18"/>
      <c r="AH833" s="16"/>
    </row>
    <row r="834" spans="1:34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X834" s="18"/>
      <c r="AA834" s="18"/>
      <c r="AD834" s="18"/>
      <c r="AF834" s="18"/>
      <c r="AH834" s="16"/>
    </row>
    <row r="835" spans="1:34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X835" s="18"/>
      <c r="AA835" s="18"/>
      <c r="AD835" s="18"/>
      <c r="AF835" s="18"/>
      <c r="AH835" s="16"/>
    </row>
    <row r="836" spans="1:34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X836" s="18"/>
      <c r="AA836" s="18"/>
      <c r="AD836" s="18"/>
      <c r="AF836" s="18"/>
      <c r="AH836" s="16"/>
    </row>
    <row r="837" spans="1:34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X837" s="18"/>
      <c r="AA837" s="18"/>
      <c r="AD837" s="18"/>
      <c r="AF837" s="18"/>
      <c r="AH837" s="16"/>
    </row>
    <row r="838" spans="1:34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X838" s="18"/>
      <c r="AA838" s="18"/>
      <c r="AD838" s="18"/>
      <c r="AF838" s="18"/>
      <c r="AH838" s="16"/>
    </row>
    <row r="839" spans="1:34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X839" s="18"/>
      <c r="AA839" s="18"/>
      <c r="AD839" s="18"/>
      <c r="AF839" s="18"/>
      <c r="AH839" s="16"/>
    </row>
    <row r="840" spans="1:34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X840" s="18"/>
      <c r="AA840" s="18"/>
      <c r="AD840" s="18"/>
      <c r="AF840" s="18"/>
      <c r="AH840" s="16"/>
    </row>
    <row r="841" spans="1:34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X841" s="18"/>
      <c r="AA841" s="18"/>
      <c r="AD841" s="18"/>
      <c r="AF841" s="18"/>
      <c r="AH841" s="16"/>
    </row>
    <row r="842" spans="1:34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X842" s="18"/>
      <c r="AA842" s="18"/>
      <c r="AD842" s="18"/>
      <c r="AF842" s="18"/>
      <c r="AH842" s="16"/>
    </row>
    <row r="843" spans="1:34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X843" s="18"/>
      <c r="AA843" s="18"/>
      <c r="AD843" s="18"/>
      <c r="AF843" s="18"/>
      <c r="AH843" s="16"/>
    </row>
    <row r="844" spans="1:34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X844" s="18"/>
      <c r="AA844" s="18"/>
      <c r="AD844" s="18"/>
      <c r="AF844" s="18"/>
      <c r="AH844" s="16"/>
    </row>
    <row r="845" spans="1:34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X845" s="18"/>
      <c r="AA845" s="18"/>
      <c r="AD845" s="18"/>
      <c r="AF845" s="18"/>
      <c r="AH845" s="16"/>
    </row>
    <row r="846" spans="1:34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X846" s="18"/>
      <c r="AA846" s="18"/>
      <c r="AD846" s="18"/>
      <c r="AF846" s="18"/>
      <c r="AH846" s="16"/>
    </row>
    <row r="847" spans="1:34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X847" s="18"/>
      <c r="AA847" s="18"/>
      <c r="AD847" s="18"/>
      <c r="AF847" s="18"/>
      <c r="AH847" s="16"/>
    </row>
    <row r="848" spans="1:34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X848" s="18"/>
      <c r="AA848" s="18"/>
      <c r="AD848" s="18"/>
      <c r="AF848" s="18"/>
      <c r="AH848" s="16"/>
    </row>
    <row r="849" spans="1:34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X849" s="18"/>
      <c r="AA849" s="18"/>
      <c r="AD849" s="18"/>
      <c r="AF849" s="18"/>
      <c r="AH849" s="16"/>
    </row>
    <row r="850" spans="1:34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X850" s="18"/>
      <c r="AA850" s="18"/>
      <c r="AD850" s="18"/>
      <c r="AF850" s="18"/>
      <c r="AH850" s="16"/>
    </row>
    <row r="851" spans="1:34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X851" s="18"/>
      <c r="AA851" s="18"/>
      <c r="AD851" s="18"/>
      <c r="AF851" s="18"/>
      <c r="AH851" s="16"/>
    </row>
    <row r="852" spans="1:34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X852" s="18"/>
      <c r="AA852" s="18"/>
      <c r="AD852" s="18"/>
      <c r="AF852" s="18"/>
      <c r="AH852" s="16"/>
    </row>
    <row r="853" spans="1:34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X853" s="18"/>
      <c r="AA853" s="18"/>
      <c r="AD853" s="18"/>
      <c r="AF853" s="18"/>
      <c r="AH853" s="16"/>
    </row>
    <row r="854" spans="1:34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X854" s="18"/>
      <c r="AA854" s="18"/>
      <c r="AD854" s="18"/>
      <c r="AF854" s="18"/>
      <c r="AH854" s="16"/>
    </row>
    <row r="855" spans="1:34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X855" s="18"/>
      <c r="AA855" s="18"/>
      <c r="AD855" s="18"/>
      <c r="AF855" s="18"/>
      <c r="AH855" s="16"/>
    </row>
    <row r="856" spans="1:34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X856" s="18"/>
      <c r="AA856" s="18"/>
      <c r="AD856" s="18"/>
      <c r="AF856" s="18"/>
      <c r="AH856" s="16"/>
    </row>
    <row r="857" spans="1:34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X857" s="18"/>
      <c r="AA857" s="18"/>
      <c r="AD857" s="18"/>
      <c r="AF857" s="18"/>
      <c r="AH857" s="16"/>
    </row>
    <row r="858" spans="1:34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X858" s="18"/>
      <c r="AA858" s="18"/>
      <c r="AD858" s="18"/>
      <c r="AF858" s="18"/>
      <c r="AH858" s="16"/>
    </row>
    <row r="859" spans="1:34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X859" s="18"/>
      <c r="AA859" s="18"/>
      <c r="AD859" s="18"/>
      <c r="AF859" s="18"/>
      <c r="AH859" s="16"/>
    </row>
    <row r="860" spans="1:34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X860" s="18"/>
      <c r="AA860" s="18"/>
      <c r="AD860" s="18"/>
      <c r="AF860" s="18"/>
      <c r="AH860" s="16"/>
    </row>
    <row r="861" spans="1:34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X861" s="18"/>
      <c r="AA861" s="18"/>
      <c r="AD861" s="18"/>
      <c r="AF861" s="18"/>
      <c r="AH861" s="16"/>
    </row>
    <row r="862" spans="1:34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X862" s="18"/>
      <c r="AA862" s="18"/>
      <c r="AD862" s="18"/>
      <c r="AF862" s="18"/>
      <c r="AH862" s="16"/>
    </row>
    <row r="863" spans="1:34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X863" s="18"/>
      <c r="AA863" s="18"/>
      <c r="AD863" s="18"/>
      <c r="AF863" s="18"/>
      <c r="AH863" s="16"/>
    </row>
    <row r="864" spans="1:34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X864" s="18"/>
      <c r="AA864" s="18"/>
      <c r="AD864" s="18"/>
      <c r="AF864" s="18"/>
      <c r="AH864" s="16"/>
    </row>
    <row r="865" spans="1:34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X865" s="18"/>
      <c r="AA865" s="18"/>
      <c r="AD865" s="18"/>
      <c r="AF865" s="18"/>
      <c r="AH865" s="16"/>
    </row>
    <row r="866" spans="1:34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X866" s="18"/>
      <c r="AA866" s="18"/>
      <c r="AD866" s="18"/>
      <c r="AF866" s="18"/>
      <c r="AH866" s="16"/>
    </row>
    <row r="867" spans="1:34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X867" s="18"/>
      <c r="AA867" s="18"/>
      <c r="AD867" s="18"/>
      <c r="AF867" s="18"/>
      <c r="AH867" s="16"/>
    </row>
    <row r="868" spans="1:34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X868" s="18"/>
      <c r="AA868" s="18"/>
      <c r="AD868" s="18"/>
      <c r="AF868" s="18"/>
      <c r="AH868" s="16"/>
    </row>
    <row r="869" spans="1:34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X869" s="18"/>
      <c r="AA869" s="18"/>
      <c r="AD869" s="18"/>
      <c r="AF869" s="18"/>
      <c r="AH869" s="16"/>
    </row>
    <row r="870" spans="1:34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X870" s="18"/>
      <c r="AA870" s="18"/>
      <c r="AD870" s="18"/>
      <c r="AF870" s="18"/>
      <c r="AH870" s="16"/>
    </row>
    <row r="871" spans="1:34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X871" s="18"/>
      <c r="AA871" s="18"/>
      <c r="AD871" s="18"/>
      <c r="AF871" s="18"/>
      <c r="AH871" s="16"/>
    </row>
    <row r="872" spans="1:34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X872" s="18"/>
      <c r="AA872" s="18"/>
      <c r="AD872" s="18"/>
      <c r="AF872" s="18"/>
      <c r="AH872" s="16"/>
    </row>
    <row r="873" spans="1:34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X873" s="18"/>
      <c r="AA873" s="18"/>
      <c r="AD873" s="18"/>
      <c r="AF873" s="18"/>
      <c r="AH873" s="16"/>
    </row>
    <row r="874" spans="1:34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X874" s="18"/>
      <c r="AA874" s="18"/>
      <c r="AD874" s="18"/>
      <c r="AF874" s="18"/>
      <c r="AH874" s="16"/>
    </row>
    <row r="875" spans="1:34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X875" s="18"/>
      <c r="AA875" s="18"/>
      <c r="AD875" s="18"/>
      <c r="AF875" s="18"/>
      <c r="AH875" s="16"/>
    </row>
    <row r="876" spans="1:34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X876" s="18"/>
      <c r="AA876" s="18"/>
      <c r="AD876" s="18"/>
      <c r="AF876" s="18"/>
      <c r="AH876" s="16"/>
    </row>
    <row r="877" spans="1:34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X877" s="18"/>
      <c r="AA877" s="18"/>
      <c r="AD877" s="18"/>
      <c r="AF877" s="18"/>
      <c r="AH877" s="16"/>
    </row>
    <row r="878" spans="1:34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X878" s="18"/>
      <c r="AA878" s="18"/>
      <c r="AD878" s="18"/>
      <c r="AF878" s="18"/>
      <c r="AH878" s="16"/>
    </row>
    <row r="879" spans="1:34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X879" s="18"/>
      <c r="AA879" s="18"/>
      <c r="AD879" s="18"/>
      <c r="AF879" s="18"/>
      <c r="AH879" s="16"/>
    </row>
    <row r="880" spans="1:34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X880" s="18"/>
      <c r="AA880" s="18"/>
      <c r="AD880" s="18"/>
      <c r="AF880" s="18"/>
      <c r="AH880" s="16"/>
    </row>
    <row r="881" spans="1:34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X881" s="18"/>
      <c r="AA881" s="18"/>
      <c r="AD881" s="18"/>
      <c r="AF881" s="18"/>
      <c r="AH881" s="16"/>
    </row>
    <row r="882" spans="1:34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X882" s="18"/>
      <c r="AA882" s="18"/>
      <c r="AD882" s="18"/>
      <c r="AF882" s="18"/>
      <c r="AH882" s="16"/>
    </row>
    <row r="883" spans="1:34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X883" s="18"/>
      <c r="AA883" s="18"/>
      <c r="AD883" s="18"/>
      <c r="AF883" s="18"/>
      <c r="AH883" s="16"/>
    </row>
    <row r="884" spans="1:34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X884" s="18"/>
      <c r="AA884" s="18"/>
      <c r="AD884" s="18"/>
      <c r="AF884" s="18"/>
      <c r="AH884" s="16"/>
    </row>
    <row r="885" spans="1:34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X885" s="18"/>
      <c r="AA885" s="18"/>
      <c r="AD885" s="18"/>
      <c r="AF885" s="18"/>
      <c r="AH885" s="16"/>
    </row>
    <row r="886" spans="1:34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X886" s="18"/>
      <c r="AA886" s="18"/>
      <c r="AD886" s="18"/>
      <c r="AF886" s="18"/>
      <c r="AH886" s="16"/>
    </row>
    <row r="887" spans="1:34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X887" s="18"/>
      <c r="AA887" s="18"/>
      <c r="AD887" s="18"/>
      <c r="AF887" s="18"/>
      <c r="AH887" s="16"/>
    </row>
    <row r="888" spans="1:34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X888" s="18"/>
      <c r="AA888" s="18"/>
      <c r="AD888" s="18"/>
      <c r="AF888" s="18"/>
      <c r="AH888" s="16"/>
    </row>
    <row r="889" spans="1:34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X889" s="18"/>
      <c r="AA889" s="18"/>
      <c r="AD889" s="18"/>
      <c r="AF889" s="18"/>
      <c r="AH889" s="16"/>
    </row>
    <row r="890" spans="1:34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X890" s="18"/>
      <c r="AA890" s="18"/>
      <c r="AD890" s="18"/>
      <c r="AF890" s="18"/>
      <c r="AH890" s="16"/>
    </row>
    <row r="891" spans="1:34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X891" s="18"/>
      <c r="AA891" s="18"/>
      <c r="AD891" s="18"/>
      <c r="AF891" s="18"/>
      <c r="AH891" s="16"/>
    </row>
    <row r="892" spans="1:34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X892" s="18"/>
      <c r="AA892" s="18"/>
      <c r="AD892" s="18"/>
      <c r="AF892" s="18"/>
      <c r="AH892" s="16"/>
    </row>
    <row r="893" spans="1:34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X893" s="18"/>
      <c r="AA893" s="18"/>
      <c r="AD893" s="18"/>
      <c r="AF893" s="18"/>
      <c r="AH893" s="16"/>
    </row>
    <row r="894" spans="1:34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X894" s="18"/>
      <c r="AA894" s="18"/>
      <c r="AD894" s="18"/>
      <c r="AF894" s="18"/>
      <c r="AH894" s="16"/>
    </row>
    <row r="895" spans="1:34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X895" s="18"/>
      <c r="AA895" s="18"/>
      <c r="AD895" s="18"/>
      <c r="AF895" s="18"/>
      <c r="AH895" s="16"/>
    </row>
    <row r="896" spans="1:34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X896" s="18"/>
      <c r="AA896" s="18"/>
      <c r="AD896" s="18"/>
      <c r="AF896" s="18"/>
      <c r="AH896" s="16"/>
    </row>
    <row r="897" spans="1:34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X897" s="18"/>
      <c r="AA897" s="18"/>
      <c r="AD897" s="18"/>
      <c r="AF897" s="18"/>
      <c r="AH897" s="16"/>
    </row>
    <row r="898" spans="1:34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X898" s="18"/>
      <c r="AA898" s="18"/>
      <c r="AD898" s="18"/>
      <c r="AF898" s="18"/>
      <c r="AH898" s="16"/>
    </row>
    <row r="899" spans="1:34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X899" s="18"/>
      <c r="AA899" s="18"/>
      <c r="AD899" s="18"/>
      <c r="AF899" s="18"/>
      <c r="AH899" s="16"/>
    </row>
    <row r="900" spans="1:34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X900" s="18"/>
      <c r="AA900" s="18"/>
      <c r="AD900" s="18"/>
      <c r="AF900" s="18"/>
      <c r="AH900" s="16"/>
    </row>
    <row r="901" spans="1:34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X901" s="18"/>
      <c r="AA901" s="18"/>
      <c r="AD901" s="18"/>
      <c r="AF901" s="18"/>
      <c r="AH901" s="16"/>
    </row>
    <row r="902" spans="1:34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X902" s="18"/>
      <c r="AA902" s="18"/>
      <c r="AD902" s="18"/>
      <c r="AF902" s="18"/>
      <c r="AH902" s="16"/>
    </row>
    <row r="903" spans="1:34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X903" s="18"/>
      <c r="AA903" s="18"/>
      <c r="AD903" s="18"/>
      <c r="AF903" s="18"/>
      <c r="AH903" s="16"/>
    </row>
    <row r="904" spans="1:34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X904" s="18"/>
      <c r="AA904" s="18"/>
      <c r="AD904" s="18"/>
      <c r="AF904" s="18"/>
      <c r="AH904" s="16"/>
    </row>
    <row r="905" spans="1:34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X905" s="18"/>
      <c r="AA905" s="18"/>
      <c r="AD905" s="18"/>
      <c r="AF905" s="18"/>
      <c r="AH905" s="16"/>
    </row>
    <row r="906" spans="1:34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X906" s="18"/>
      <c r="AA906" s="18"/>
      <c r="AD906" s="18"/>
      <c r="AF906" s="18"/>
      <c r="AH906" s="16"/>
    </row>
    <row r="907" spans="1:34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X907" s="18"/>
      <c r="AA907" s="18"/>
      <c r="AD907" s="18"/>
      <c r="AF907" s="18"/>
      <c r="AH907" s="16"/>
    </row>
    <row r="908" spans="1:34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X908" s="18"/>
      <c r="AA908" s="18"/>
      <c r="AD908" s="18"/>
      <c r="AF908" s="18"/>
      <c r="AH908" s="16"/>
    </row>
    <row r="909" spans="1:34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X909" s="18"/>
      <c r="AA909" s="18"/>
      <c r="AD909" s="18"/>
      <c r="AF909" s="18"/>
      <c r="AH909" s="16"/>
    </row>
    <row r="910" spans="1:34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X910" s="18"/>
      <c r="AA910" s="18"/>
      <c r="AD910" s="18"/>
      <c r="AF910" s="18"/>
      <c r="AH910" s="16"/>
    </row>
    <row r="911" spans="1:34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X911" s="18"/>
      <c r="AA911" s="18"/>
      <c r="AD911" s="18"/>
      <c r="AF911" s="18"/>
      <c r="AH911" s="16"/>
    </row>
    <row r="912" spans="1:34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X912" s="18"/>
      <c r="AA912" s="18"/>
      <c r="AD912" s="18"/>
      <c r="AF912" s="18"/>
      <c r="AH912" s="16"/>
    </row>
    <row r="913" spans="1:34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X913" s="18"/>
      <c r="AA913" s="18"/>
      <c r="AD913" s="18"/>
      <c r="AF913" s="18"/>
      <c r="AH913" s="16"/>
    </row>
    <row r="914" spans="1:34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X914" s="18"/>
      <c r="AA914" s="18"/>
      <c r="AD914" s="18"/>
      <c r="AF914" s="18"/>
      <c r="AH914" s="16"/>
    </row>
    <row r="915" spans="1:34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X915" s="18"/>
      <c r="AA915" s="18"/>
      <c r="AD915" s="18"/>
      <c r="AF915" s="18"/>
      <c r="AH915" s="16"/>
    </row>
    <row r="916" spans="1:34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X916" s="18"/>
      <c r="AA916" s="18"/>
      <c r="AD916" s="18"/>
      <c r="AF916" s="18"/>
      <c r="AH916" s="16"/>
    </row>
    <row r="917" spans="1:34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X917" s="18"/>
      <c r="AA917" s="18"/>
      <c r="AD917" s="18"/>
      <c r="AF917" s="18"/>
      <c r="AH917" s="16"/>
    </row>
    <row r="918" spans="1:34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X918" s="18"/>
      <c r="AA918" s="18"/>
      <c r="AD918" s="18"/>
      <c r="AF918" s="18"/>
      <c r="AH918" s="16"/>
    </row>
    <row r="919" spans="1:34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X919" s="18"/>
      <c r="AA919" s="18"/>
      <c r="AD919" s="18"/>
      <c r="AF919" s="18"/>
      <c r="AH919" s="16"/>
    </row>
    <row r="920" spans="1:34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X920" s="18"/>
      <c r="AA920" s="18"/>
      <c r="AD920" s="18"/>
      <c r="AF920" s="18"/>
      <c r="AH920" s="16"/>
    </row>
    <row r="921" spans="1:34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X921" s="18"/>
      <c r="AA921" s="18"/>
      <c r="AD921" s="18"/>
      <c r="AF921" s="18"/>
      <c r="AH921" s="16"/>
    </row>
    <row r="922" spans="1:34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X922" s="18"/>
      <c r="AA922" s="18"/>
      <c r="AD922" s="18"/>
      <c r="AF922" s="18"/>
      <c r="AH922" s="16"/>
    </row>
    <row r="923" spans="1:34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X923" s="18"/>
      <c r="AA923" s="18"/>
      <c r="AD923" s="18"/>
      <c r="AF923" s="18"/>
      <c r="AH923" s="16"/>
    </row>
    <row r="924" spans="1:34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X924" s="18"/>
      <c r="AA924" s="18"/>
      <c r="AD924" s="18"/>
      <c r="AF924" s="18"/>
      <c r="AH924" s="16"/>
    </row>
    <row r="925" spans="1:34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X925" s="18"/>
      <c r="AA925" s="18"/>
      <c r="AD925" s="18"/>
      <c r="AF925" s="18"/>
      <c r="AH925" s="16"/>
    </row>
    <row r="926" spans="1:34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X926" s="18"/>
      <c r="AA926" s="18"/>
      <c r="AD926" s="18"/>
      <c r="AF926" s="18"/>
      <c r="AH926" s="16"/>
    </row>
    <row r="927" spans="1:34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X927" s="18"/>
      <c r="AA927" s="18"/>
      <c r="AD927" s="18"/>
      <c r="AF927" s="18"/>
      <c r="AH927" s="16"/>
    </row>
    <row r="928" spans="1:34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AH928" s="16"/>
    </row>
  </sheetData>
  <mergeCells count="6">
    <mergeCell ref="A31:K31"/>
    <mergeCell ref="A32:B32"/>
    <mergeCell ref="A59:K59"/>
    <mergeCell ref="A60:B60"/>
    <mergeCell ref="A3:K3"/>
    <mergeCell ref="A4:B4"/>
  </mergeCells>
  <conditionalFormatting sqref="H1:H2 H87:H1048576">
    <cfRule type="cellIs" dxfId="161" priority="162" operator="equal">
      <formula>0</formula>
    </cfRule>
  </conditionalFormatting>
  <conditionalFormatting sqref="K1:K2 K87:K1048576">
    <cfRule type="cellIs" dxfId="160" priority="161" operator="equal">
      <formula>0</formula>
    </cfRule>
  </conditionalFormatting>
  <conditionalFormatting sqref="H61:H62 H59">
    <cfRule type="cellIs" dxfId="159" priority="160" operator="equal">
      <formula>0</formula>
    </cfRule>
  </conditionalFormatting>
  <conditionalFormatting sqref="K61:K62 K59">
    <cfRule type="cellIs" dxfId="158" priority="159" operator="equal">
      <formula>0</formula>
    </cfRule>
  </conditionalFormatting>
  <conditionalFormatting sqref="H86">
    <cfRule type="cellIs" dxfId="157" priority="102" operator="equal">
      <formula>0</formula>
    </cfRule>
  </conditionalFormatting>
  <conditionalFormatting sqref="K86">
    <cfRule type="cellIs" dxfId="156" priority="101" operator="equal">
      <formula>0</formula>
    </cfRule>
  </conditionalFormatting>
  <conditionalFormatting sqref="H63">
    <cfRule type="cellIs" dxfId="155" priority="148" operator="equal">
      <formula>0</formula>
    </cfRule>
  </conditionalFormatting>
  <conditionalFormatting sqref="K63">
    <cfRule type="cellIs" dxfId="154" priority="147" operator="equal">
      <formula>0</formula>
    </cfRule>
  </conditionalFormatting>
  <conditionalFormatting sqref="H84">
    <cfRule type="cellIs" dxfId="153" priority="106" operator="equal">
      <formula>0</formula>
    </cfRule>
  </conditionalFormatting>
  <conditionalFormatting sqref="K84">
    <cfRule type="cellIs" dxfId="152" priority="105" operator="equal">
      <formula>0</formula>
    </cfRule>
  </conditionalFormatting>
  <conditionalFormatting sqref="H64">
    <cfRule type="cellIs" dxfId="151" priority="146" operator="equal">
      <formula>0</formula>
    </cfRule>
  </conditionalFormatting>
  <conditionalFormatting sqref="K64">
    <cfRule type="cellIs" dxfId="150" priority="145" operator="equal">
      <formula>0</formula>
    </cfRule>
  </conditionalFormatting>
  <conditionalFormatting sqref="H65">
    <cfRule type="cellIs" dxfId="149" priority="144" operator="equal">
      <formula>0</formula>
    </cfRule>
  </conditionalFormatting>
  <conditionalFormatting sqref="K65">
    <cfRule type="cellIs" dxfId="148" priority="143" operator="equal">
      <formula>0</formula>
    </cfRule>
  </conditionalFormatting>
  <conditionalFormatting sqref="H66">
    <cfRule type="cellIs" dxfId="147" priority="142" operator="equal">
      <formula>0</formula>
    </cfRule>
  </conditionalFormatting>
  <conditionalFormatting sqref="K66">
    <cfRule type="cellIs" dxfId="146" priority="141" operator="equal">
      <formula>0</formula>
    </cfRule>
  </conditionalFormatting>
  <conditionalFormatting sqref="H67">
    <cfRule type="cellIs" dxfId="145" priority="140" operator="equal">
      <formula>0</formula>
    </cfRule>
  </conditionalFormatting>
  <conditionalFormatting sqref="K67">
    <cfRule type="cellIs" dxfId="144" priority="139" operator="equal">
      <formula>0</formula>
    </cfRule>
  </conditionalFormatting>
  <conditionalFormatting sqref="H68">
    <cfRule type="cellIs" dxfId="143" priority="138" operator="equal">
      <formula>0</formula>
    </cfRule>
  </conditionalFormatting>
  <conditionalFormatting sqref="K68">
    <cfRule type="cellIs" dxfId="142" priority="137" operator="equal">
      <formula>0</formula>
    </cfRule>
  </conditionalFormatting>
  <conditionalFormatting sqref="H69">
    <cfRule type="cellIs" dxfId="141" priority="136" operator="equal">
      <formula>0</formula>
    </cfRule>
  </conditionalFormatting>
  <conditionalFormatting sqref="K69">
    <cfRule type="cellIs" dxfId="140" priority="135" operator="equal">
      <formula>0</formula>
    </cfRule>
  </conditionalFormatting>
  <conditionalFormatting sqref="H70">
    <cfRule type="cellIs" dxfId="139" priority="134" operator="equal">
      <formula>0</formula>
    </cfRule>
  </conditionalFormatting>
  <conditionalFormatting sqref="K70">
    <cfRule type="cellIs" dxfId="138" priority="133" operator="equal">
      <formula>0</formula>
    </cfRule>
  </conditionalFormatting>
  <conditionalFormatting sqref="H71">
    <cfRule type="cellIs" dxfId="137" priority="132" operator="equal">
      <formula>0</formula>
    </cfRule>
  </conditionalFormatting>
  <conditionalFormatting sqref="K71">
    <cfRule type="cellIs" dxfId="136" priority="131" operator="equal">
      <formula>0</formula>
    </cfRule>
  </conditionalFormatting>
  <conditionalFormatting sqref="H72">
    <cfRule type="cellIs" dxfId="135" priority="130" operator="equal">
      <formula>0</formula>
    </cfRule>
  </conditionalFormatting>
  <conditionalFormatting sqref="K72">
    <cfRule type="cellIs" dxfId="134" priority="129" operator="equal">
      <formula>0</formula>
    </cfRule>
  </conditionalFormatting>
  <conditionalFormatting sqref="H73">
    <cfRule type="cellIs" dxfId="133" priority="128" operator="equal">
      <formula>0</formula>
    </cfRule>
  </conditionalFormatting>
  <conditionalFormatting sqref="K73">
    <cfRule type="cellIs" dxfId="132" priority="127" operator="equal">
      <formula>0</formula>
    </cfRule>
  </conditionalFormatting>
  <conditionalFormatting sqref="H74">
    <cfRule type="cellIs" dxfId="131" priority="126" operator="equal">
      <formula>0</formula>
    </cfRule>
  </conditionalFormatting>
  <conditionalFormatting sqref="K74">
    <cfRule type="cellIs" dxfId="130" priority="125" operator="equal">
      <formula>0</formula>
    </cfRule>
  </conditionalFormatting>
  <conditionalFormatting sqref="H75">
    <cfRule type="cellIs" dxfId="129" priority="124" operator="equal">
      <formula>0</formula>
    </cfRule>
  </conditionalFormatting>
  <conditionalFormatting sqref="K75">
    <cfRule type="cellIs" dxfId="128" priority="123" operator="equal">
      <formula>0</formula>
    </cfRule>
  </conditionalFormatting>
  <conditionalFormatting sqref="H76">
    <cfRule type="cellIs" dxfId="127" priority="122" operator="equal">
      <formula>0</formula>
    </cfRule>
  </conditionalFormatting>
  <conditionalFormatting sqref="K76">
    <cfRule type="cellIs" dxfId="126" priority="121" operator="equal">
      <formula>0</formula>
    </cfRule>
  </conditionalFormatting>
  <conditionalFormatting sqref="H77">
    <cfRule type="cellIs" dxfId="125" priority="120" operator="equal">
      <formula>0</formula>
    </cfRule>
  </conditionalFormatting>
  <conditionalFormatting sqref="K77">
    <cfRule type="cellIs" dxfId="124" priority="119" operator="equal">
      <formula>0</formula>
    </cfRule>
  </conditionalFormatting>
  <conditionalFormatting sqref="H78">
    <cfRule type="cellIs" dxfId="123" priority="118" operator="equal">
      <formula>0</formula>
    </cfRule>
  </conditionalFormatting>
  <conditionalFormatting sqref="K78">
    <cfRule type="cellIs" dxfId="122" priority="117" operator="equal">
      <formula>0</formula>
    </cfRule>
  </conditionalFormatting>
  <conditionalFormatting sqref="H79">
    <cfRule type="cellIs" dxfId="121" priority="116" operator="equal">
      <formula>0</formula>
    </cfRule>
  </conditionalFormatting>
  <conditionalFormatting sqref="K79">
    <cfRule type="cellIs" dxfId="120" priority="115" operator="equal">
      <formula>0</formula>
    </cfRule>
  </conditionalFormatting>
  <conditionalFormatting sqref="H80">
    <cfRule type="cellIs" dxfId="119" priority="114" operator="equal">
      <formula>0</formula>
    </cfRule>
  </conditionalFormatting>
  <conditionalFormatting sqref="K80">
    <cfRule type="cellIs" dxfId="118" priority="113" operator="equal">
      <formula>0</formula>
    </cfRule>
  </conditionalFormatting>
  <conditionalFormatting sqref="H81">
    <cfRule type="cellIs" dxfId="117" priority="112" operator="equal">
      <formula>0</formula>
    </cfRule>
  </conditionalFormatting>
  <conditionalFormatting sqref="K81">
    <cfRule type="cellIs" dxfId="116" priority="111" operator="equal">
      <formula>0</formula>
    </cfRule>
  </conditionalFormatting>
  <conditionalFormatting sqref="H82">
    <cfRule type="cellIs" dxfId="115" priority="110" operator="equal">
      <formula>0</formula>
    </cfRule>
  </conditionalFormatting>
  <conditionalFormatting sqref="K82">
    <cfRule type="cellIs" dxfId="114" priority="109" operator="equal">
      <formula>0</formula>
    </cfRule>
  </conditionalFormatting>
  <conditionalFormatting sqref="H83">
    <cfRule type="cellIs" dxfId="113" priority="108" operator="equal">
      <formula>0</formula>
    </cfRule>
  </conditionalFormatting>
  <conditionalFormatting sqref="K83">
    <cfRule type="cellIs" dxfId="112" priority="107" operator="equal">
      <formula>0</formula>
    </cfRule>
  </conditionalFormatting>
  <conditionalFormatting sqref="H56">
    <cfRule type="cellIs" dxfId="111" priority="56" operator="equal">
      <formula>0</formula>
    </cfRule>
  </conditionalFormatting>
  <conditionalFormatting sqref="K56">
    <cfRule type="cellIs" dxfId="110" priority="55" operator="equal">
      <formula>0</formula>
    </cfRule>
  </conditionalFormatting>
  <conditionalFormatting sqref="H85">
    <cfRule type="cellIs" dxfId="109" priority="104" operator="equal">
      <formula>0</formula>
    </cfRule>
  </conditionalFormatting>
  <conditionalFormatting sqref="K85">
    <cfRule type="cellIs" dxfId="108" priority="103" operator="equal">
      <formula>0</formula>
    </cfRule>
  </conditionalFormatting>
  <conditionalFormatting sqref="H33:H34 H31">
    <cfRule type="cellIs" dxfId="107" priority="100" operator="equal">
      <formula>0</formula>
    </cfRule>
  </conditionalFormatting>
  <conditionalFormatting sqref="K33:K34 K31">
    <cfRule type="cellIs" dxfId="106" priority="99" operator="equal">
      <formula>0</formula>
    </cfRule>
  </conditionalFormatting>
  <conditionalFormatting sqref="H35">
    <cfRule type="cellIs" dxfId="105" priority="98" operator="equal">
      <formula>0</formula>
    </cfRule>
  </conditionalFormatting>
  <conditionalFormatting sqref="K35">
    <cfRule type="cellIs" dxfId="104" priority="97" operator="equal">
      <formula>0</formula>
    </cfRule>
  </conditionalFormatting>
  <conditionalFormatting sqref="H36">
    <cfRule type="cellIs" dxfId="103" priority="96" operator="equal">
      <formula>0</formula>
    </cfRule>
  </conditionalFormatting>
  <conditionalFormatting sqref="K36">
    <cfRule type="cellIs" dxfId="102" priority="95" operator="equal">
      <formula>0</formula>
    </cfRule>
  </conditionalFormatting>
  <conditionalFormatting sqref="H37">
    <cfRule type="cellIs" dxfId="101" priority="94" operator="equal">
      <formula>0</formula>
    </cfRule>
  </conditionalFormatting>
  <conditionalFormatting sqref="K37">
    <cfRule type="cellIs" dxfId="100" priority="93" operator="equal">
      <formula>0</formula>
    </cfRule>
  </conditionalFormatting>
  <conditionalFormatting sqref="H38">
    <cfRule type="cellIs" dxfId="99" priority="92" operator="equal">
      <formula>0</formula>
    </cfRule>
  </conditionalFormatting>
  <conditionalFormatting sqref="K38">
    <cfRule type="cellIs" dxfId="98" priority="91" operator="equal">
      <formula>0</formula>
    </cfRule>
  </conditionalFormatting>
  <conditionalFormatting sqref="H39">
    <cfRule type="cellIs" dxfId="97" priority="90" operator="equal">
      <formula>0</formula>
    </cfRule>
  </conditionalFormatting>
  <conditionalFormatting sqref="K39">
    <cfRule type="cellIs" dxfId="96" priority="89" operator="equal">
      <formula>0</formula>
    </cfRule>
  </conditionalFormatting>
  <conditionalFormatting sqref="H40">
    <cfRule type="cellIs" dxfId="95" priority="88" operator="equal">
      <formula>0</formula>
    </cfRule>
  </conditionalFormatting>
  <conditionalFormatting sqref="K40">
    <cfRule type="cellIs" dxfId="94" priority="87" operator="equal">
      <formula>0</formula>
    </cfRule>
  </conditionalFormatting>
  <conditionalFormatting sqref="H41">
    <cfRule type="cellIs" dxfId="93" priority="86" operator="equal">
      <formula>0</formula>
    </cfRule>
  </conditionalFormatting>
  <conditionalFormatting sqref="K41">
    <cfRule type="cellIs" dxfId="92" priority="85" operator="equal">
      <formula>0</formula>
    </cfRule>
  </conditionalFormatting>
  <conditionalFormatting sqref="H42">
    <cfRule type="cellIs" dxfId="91" priority="84" operator="equal">
      <formula>0</formula>
    </cfRule>
  </conditionalFormatting>
  <conditionalFormatting sqref="K42">
    <cfRule type="cellIs" dxfId="90" priority="83" operator="equal">
      <formula>0</formula>
    </cfRule>
  </conditionalFormatting>
  <conditionalFormatting sqref="H43">
    <cfRule type="cellIs" dxfId="89" priority="82" operator="equal">
      <formula>0</formula>
    </cfRule>
  </conditionalFormatting>
  <conditionalFormatting sqref="K43">
    <cfRule type="cellIs" dxfId="88" priority="81" operator="equal">
      <formula>0</formula>
    </cfRule>
  </conditionalFormatting>
  <conditionalFormatting sqref="H44">
    <cfRule type="cellIs" dxfId="87" priority="80" operator="equal">
      <formula>0</formula>
    </cfRule>
  </conditionalFormatting>
  <conditionalFormatting sqref="K44">
    <cfRule type="cellIs" dxfId="86" priority="79" operator="equal">
      <formula>0</formula>
    </cfRule>
  </conditionalFormatting>
  <conditionalFormatting sqref="H45">
    <cfRule type="cellIs" dxfId="85" priority="78" operator="equal">
      <formula>0</formula>
    </cfRule>
  </conditionalFormatting>
  <conditionalFormatting sqref="K45">
    <cfRule type="cellIs" dxfId="84" priority="77" operator="equal">
      <formula>0</formula>
    </cfRule>
  </conditionalFormatting>
  <conditionalFormatting sqref="H46">
    <cfRule type="cellIs" dxfId="83" priority="76" operator="equal">
      <formula>0</formula>
    </cfRule>
  </conditionalFormatting>
  <conditionalFormatting sqref="K46">
    <cfRule type="cellIs" dxfId="82" priority="75" operator="equal">
      <formula>0</formula>
    </cfRule>
  </conditionalFormatting>
  <conditionalFormatting sqref="H47">
    <cfRule type="cellIs" dxfId="81" priority="74" operator="equal">
      <formula>0</formula>
    </cfRule>
  </conditionalFormatting>
  <conditionalFormatting sqref="K47">
    <cfRule type="cellIs" dxfId="80" priority="73" operator="equal">
      <formula>0</formula>
    </cfRule>
  </conditionalFormatting>
  <conditionalFormatting sqref="H48">
    <cfRule type="cellIs" dxfId="79" priority="72" operator="equal">
      <formula>0</formula>
    </cfRule>
  </conditionalFormatting>
  <conditionalFormatting sqref="K48">
    <cfRule type="cellIs" dxfId="78" priority="71" operator="equal">
      <formula>0</formula>
    </cfRule>
  </conditionalFormatting>
  <conditionalFormatting sqref="H49">
    <cfRule type="cellIs" dxfId="77" priority="70" operator="equal">
      <formula>0</formula>
    </cfRule>
  </conditionalFormatting>
  <conditionalFormatting sqref="K49">
    <cfRule type="cellIs" dxfId="76" priority="69" operator="equal">
      <formula>0</formula>
    </cfRule>
  </conditionalFormatting>
  <conditionalFormatting sqref="H50">
    <cfRule type="cellIs" dxfId="75" priority="68" operator="equal">
      <formula>0</formula>
    </cfRule>
  </conditionalFormatting>
  <conditionalFormatting sqref="K50">
    <cfRule type="cellIs" dxfId="74" priority="67" operator="equal">
      <formula>0</formula>
    </cfRule>
  </conditionalFormatting>
  <conditionalFormatting sqref="H51">
    <cfRule type="cellIs" dxfId="73" priority="66" operator="equal">
      <formula>0</formula>
    </cfRule>
  </conditionalFormatting>
  <conditionalFormatting sqref="K51">
    <cfRule type="cellIs" dxfId="72" priority="65" operator="equal">
      <formula>0</formula>
    </cfRule>
  </conditionalFormatting>
  <conditionalFormatting sqref="H52">
    <cfRule type="cellIs" dxfId="71" priority="64" operator="equal">
      <formula>0</formula>
    </cfRule>
  </conditionalFormatting>
  <conditionalFormatting sqref="K52">
    <cfRule type="cellIs" dxfId="70" priority="63" operator="equal">
      <formula>0</formula>
    </cfRule>
  </conditionalFormatting>
  <conditionalFormatting sqref="H53">
    <cfRule type="cellIs" dxfId="69" priority="62" operator="equal">
      <formula>0</formula>
    </cfRule>
  </conditionalFormatting>
  <conditionalFormatting sqref="K53">
    <cfRule type="cellIs" dxfId="68" priority="61" operator="equal">
      <formula>0</formula>
    </cfRule>
  </conditionalFormatting>
  <conditionalFormatting sqref="H54">
    <cfRule type="cellIs" dxfId="67" priority="60" operator="equal">
      <formula>0</formula>
    </cfRule>
  </conditionalFormatting>
  <conditionalFormatting sqref="K54">
    <cfRule type="cellIs" dxfId="66" priority="59" operator="equal">
      <formula>0</formula>
    </cfRule>
  </conditionalFormatting>
  <conditionalFormatting sqref="H55">
    <cfRule type="cellIs" dxfId="65" priority="58" operator="equal">
      <formula>0</formula>
    </cfRule>
  </conditionalFormatting>
  <conditionalFormatting sqref="K55">
    <cfRule type="cellIs" dxfId="64" priority="57" operator="equal">
      <formula>0</formula>
    </cfRule>
  </conditionalFormatting>
  <conditionalFormatting sqref="H57">
    <cfRule type="cellIs" dxfId="63" priority="54" operator="equal">
      <formula>0</formula>
    </cfRule>
  </conditionalFormatting>
  <conditionalFormatting sqref="K57">
    <cfRule type="cellIs" dxfId="62" priority="53" operator="equal">
      <formula>0</formula>
    </cfRule>
  </conditionalFormatting>
  <conditionalFormatting sqref="H58">
    <cfRule type="cellIs" dxfId="61" priority="52" operator="equal">
      <formula>0</formula>
    </cfRule>
  </conditionalFormatting>
  <conditionalFormatting sqref="K58">
    <cfRule type="cellIs" dxfId="60" priority="51" operator="equal">
      <formula>0</formula>
    </cfRule>
  </conditionalFormatting>
  <conditionalFormatting sqref="H28">
    <cfRule type="cellIs" dxfId="59" priority="6" operator="equal">
      <formula>0</formula>
    </cfRule>
  </conditionalFormatting>
  <conditionalFormatting sqref="K28">
    <cfRule type="cellIs" dxfId="58" priority="5" operator="equal">
      <formula>0</formula>
    </cfRule>
  </conditionalFormatting>
  <conditionalFormatting sqref="H5:H6 H3">
    <cfRule type="cellIs" dxfId="57" priority="50" operator="equal">
      <formula>0</formula>
    </cfRule>
  </conditionalFormatting>
  <conditionalFormatting sqref="K5:K6 K3">
    <cfRule type="cellIs" dxfId="56" priority="49" operator="equal">
      <formula>0</formula>
    </cfRule>
  </conditionalFormatting>
  <conditionalFormatting sqref="H7">
    <cfRule type="cellIs" dxfId="55" priority="48" operator="equal">
      <formula>0</formula>
    </cfRule>
  </conditionalFormatting>
  <conditionalFormatting sqref="K7">
    <cfRule type="cellIs" dxfId="54" priority="47" operator="equal">
      <formula>0</formula>
    </cfRule>
  </conditionalFormatting>
  <conditionalFormatting sqref="H8">
    <cfRule type="cellIs" dxfId="53" priority="46" operator="equal">
      <formula>0</formula>
    </cfRule>
  </conditionalFormatting>
  <conditionalFormatting sqref="K8">
    <cfRule type="cellIs" dxfId="52" priority="45" operator="equal">
      <formula>0</formula>
    </cfRule>
  </conditionalFormatting>
  <conditionalFormatting sqref="H9">
    <cfRule type="cellIs" dxfId="51" priority="44" operator="equal">
      <formula>0</formula>
    </cfRule>
  </conditionalFormatting>
  <conditionalFormatting sqref="K9">
    <cfRule type="cellIs" dxfId="50" priority="43" operator="equal">
      <formula>0</formula>
    </cfRule>
  </conditionalFormatting>
  <conditionalFormatting sqref="H10">
    <cfRule type="cellIs" dxfId="49" priority="42" operator="equal">
      <formula>0</formula>
    </cfRule>
  </conditionalFormatting>
  <conditionalFormatting sqref="K10">
    <cfRule type="cellIs" dxfId="48" priority="41" operator="equal">
      <formula>0</formula>
    </cfRule>
  </conditionalFormatting>
  <conditionalFormatting sqref="H11">
    <cfRule type="cellIs" dxfId="47" priority="40" operator="equal">
      <formula>0</formula>
    </cfRule>
  </conditionalFormatting>
  <conditionalFormatting sqref="K11">
    <cfRule type="cellIs" dxfId="46" priority="39" operator="equal">
      <formula>0</formula>
    </cfRule>
  </conditionalFormatting>
  <conditionalFormatting sqref="H12">
    <cfRule type="cellIs" dxfId="45" priority="38" operator="equal">
      <formula>0</formula>
    </cfRule>
  </conditionalFormatting>
  <conditionalFormatting sqref="K12">
    <cfRule type="cellIs" dxfId="44" priority="37" operator="equal">
      <formula>0</formula>
    </cfRule>
  </conditionalFormatting>
  <conditionalFormatting sqref="H13">
    <cfRule type="cellIs" dxfId="43" priority="36" operator="equal">
      <formula>0</formula>
    </cfRule>
  </conditionalFormatting>
  <conditionalFormatting sqref="K13">
    <cfRule type="cellIs" dxfId="42" priority="35" operator="equal">
      <formula>0</formula>
    </cfRule>
  </conditionalFormatting>
  <conditionalFormatting sqref="H14">
    <cfRule type="cellIs" dxfId="41" priority="34" operator="equal">
      <formula>0</formula>
    </cfRule>
  </conditionalFormatting>
  <conditionalFormatting sqref="K14">
    <cfRule type="cellIs" dxfId="40" priority="33" operator="equal">
      <formula>0</formula>
    </cfRule>
  </conditionalFormatting>
  <conditionalFormatting sqref="H15">
    <cfRule type="cellIs" dxfId="39" priority="32" operator="equal">
      <formula>0</formula>
    </cfRule>
  </conditionalFormatting>
  <conditionalFormatting sqref="K15">
    <cfRule type="cellIs" dxfId="38" priority="31" operator="equal">
      <formula>0</formula>
    </cfRule>
  </conditionalFormatting>
  <conditionalFormatting sqref="H16">
    <cfRule type="cellIs" dxfId="37" priority="30" operator="equal">
      <formula>0</formula>
    </cfRule>
  </conditionalFormatting>
  <conditionalFormatting sqref="K16">
    <cfRule type="cellIs" dxfId="36" priority="29" operator="equal">
      <formula>0</formula>
    </cfRule>
  </conditionalFormatting>
  <conditionalFormatting sqref="H17">
    <cfRule type="cellIs" dxfId="35" priority="28" operator="equal">
      <formula>0</formula>
    </cfRule>
  </conditionalFormatting>
  <conditionalFormatting sqref="K17">
    <cfRule type="cellIs" dxfId="34" priority="27" operator="equal">
      <formula>0</formula>
    </cfRule>
  </conditionalFormatting>
  <conditionalFormatting sqref="H18">
    <cfRule type="cellIs" dxfId="33" priority="26" operator="equal">
      <formula>0</formula>
    </cfRule>
  </conditionalFormatting>
  <conditionalFormatting sqref="K18">
    <cfRule type="cellIs" dxfId="32" priority="25" operator="equal">
      <formula>0</formula>
    </cfRule>
  </conditionalFormatting>
  <conditionalFormatting sqref="H19">
    <cfRule type="cellIs" dxfId="31" priority="24" operator="equal">
      <formula>0</formula>
    </cfRule>
  </conditionalFormatting>
  <conditionalFormatting sqref="K19">
    <cfRule type="cellIs" dxfId="30" priority="23" operator="equal">
      <formula>0</formula>
    </cfRule>
  </conditionalFormatting>
  <conditionalFormatting sqref="H20">
    <cfRule type="cellIs" dxfId="29" priority="22" operator="equal">
      <formula>0</formula>
    </cfRule>
  </conditionalFormatting>
  <conditionalFormatting sqref="K20">
    <cfRule type="cellIs" dxfId="28" priority="21" operator="equal">
      <formula>0</formula>
    </cfRule>
  </conditionalFormatting>
  <conditionalFormatting sqref="H21">
    <cfRule type="cellIs" dxfId="27" priority="20" operator="equal">
      <formula>0</formula>
    </cfRule>
  </conditionalFormatting>
  <conditionalFormatting sqref="K21">
    <cfRule type="cellIs" dxfId="26" priority="19" operator="equal">
      <formula>0</formula>
    </cfRule>
  </conditionalFormatting>
  <conditionalFormatting sqref="H22">
    <cfRule type="cellIs" dxfId="25" priority="18" operator="equal">
      <formula>0</formula>
    </cfRule>
  </conditionalFormatting>
  <conditionalFormatting sqref="K22">
    <cfRule type="cellIs" dxfId="24" priority="17" operator="equal">
      <formula>0</formula>
    </cfRule>
  </conditionalFormatting>
  <conditionalFormatting sqref="H23">
    <cfRule type="cellIs" dxfId="23" priority="16" operator="equal">
      <formula>0</formula>
    </cfRule>
  </conditionalFormatting>
  <conditionalFormatting sqref="K23">
    <cfRule type="cellIs" dxfId="22" priority="15" operator="equal">
      <formula>0</formula>
    </cfRule>
  </conditionalFormatting>
  <conditionalFormatting sqref="H24">
    <cfRule type="cellIs" dxfId="21" priority="14" operator="equal">
      <formula>0</formula>
    </cfRule>
  </conditionalFormatting>
  <conditionalFormatting sqref="K24">
    <cfRule type="cellIs" dxfId="20" priority="13" operator="equal">
      <formula>0</formula>
    </cfRule>
  </conditionalFormatting>
  <conditionalFormatting sqref="H25">
    <cfRule type="cellIs" dxfId="19" priority="12" operator="equal">
      <formula>0</formula>
    </cfRule>
  </conditionalFormatting>
  <conditionalFormatting sqref="K25">
    <cfRule type="cellIs" dxfId="18" priority="11" operator="equal">
      <formula>0</formula>
    </cfRule>
  </conditionalFormatting>
  <conditionalFormatting sqref="H26">
    <cfRule type="cellIs" dxfId="17" priority="10" operator="equal">
      <formula>0</formula>
    </cfRule>
  </conditionalFormatting>
  <conditionalFormatting sqref="K26">
    <cfRule type="cellIs" dxfId="16" priority="9" operator="equal">
      <formula>0</formula>
    </cfRule>
  </conditionalFormatting>
  <conditionalFormatting sqref="H27">
    <cfRule type="cellIs" dxfId="15" priority="8" operator="equal">
      <formula>0</formula>
    </cfRule>
  </conditionalFormatting>
  <conditionalFormatting sqref="K27">
    <cfRule type="cellIs" dxfId="14" priority="7" operator="equal">
      <formula>0</formula>
    </cfRule>
  </conditionalFormatting>
  <conditionalFormatting sqref="H29">
    <cfRule type="cellIs" dxfId="13" priority="4" operator="equal">
      <formula>0</formula>
    </cfRule>
  </conditionalFormatting>
  <conditionalFormatting sqref="K29">
    <cfRule type="cellIs" dxfId="12" priority="3" operator="equal">
      <formula>0</formula>
    </cfRule>
  </conditionalFormatting>
  <conditionalFormatting sqref="H30">
    <cfRule type="cellIs" dxfId="11" priority="2" operator="equal">
      <formula>0</formula>
    </cfRule>
  </conditionalFormatting>
  <conditionalFormatting sqref="K30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923"/>
  <sheetViews>
    <sheetView rightToLeft="1" zoomScale="85" zoomScaleNormal="85" workbookViewId="0">
      <pane ySplit="3" topLeftCell="A4" activePane="bottomLeft" state="frozen"/>
      <selection pane="bottomLeft" activeCell="I9" sqref="I9"/>
    </sheetView>
  </sheetViews>
  <sheetFormatPr defaultColWidth="9.7109375" defaultRowHeight="18.75" x14ac:dyDescent="0.25"/>
  <cols>
    <col min="1" max="1" width="5.28515625" style="129" customWidth="1"/>
    <col min="2" max="2" width="17.7109375" style="129" customWidth="1"/>
    <col min="3" max="3" width="1.42578125" style="130" customWidth="1"/>
    <col min="4" max="4" width="11.42578125" style="195" bestFit="1" customWidth="1"/>
    <col min="5" max="5" width="9.7109375" style="196"/>
    <col min="6" max="6" width="8.7109375" style="152" customWidth="1"/>
    <col min="7" max="7" width="1.42578125" style="177" customWidth="1"/>
    <col min="8" max="8" width="8" style="153" customWidth="1"/>
    <col min="9" max="9" width="9.7109375" style="154" bestFit="1" customWidth="1"/>
    <col min="10" max="10" width="9.140625" style="152" bestFit="1" customWidth="1"/>
    <col min="11" max="11" width="1.42578125" style="177" customWidth="1"/>
    <col min="12" max="12" width="9.140625" style="153" customWidth="1"/>
    <col min="13" max="13" width="1.42578125" style="177" customWidth="1"/>
    <col min="14" max="14" width="9.7109375" style="153"/>
    <col min="15" max="15" width="9.7109375" style="161"/>
    <col min="16" max="16" width="1.42578125" style="130" customWidth="1"/>
    <col min="17" max="17" width="7.7109375" style="155" customWidth="1"/>
    <col min="18" max="18" width="9.140625" style="155" bestFit="1" customWidth="1"/>
    <col min="19" max="19" width="1.42578125" style="130" customWidth="1"/>
    <col min="20" max="20" width="9.7109375" style="156"/>
    <col min="21" max="21" width="10.7109375" style="160" bestFit="1" customWidth="1"/>
    <col min="22" max="22" width="1.42578125" style="130" customWidth="1"/>
    <col min="23" max="23" width="9.7109375" style="129"/>
    <col min="24" max="24" width="9.7109375" style="131"/>
    <col min="25" max="25" width="1.42578125" style="130" customWidth="1"/>
    <col min="26" max="27" width="9.7109375" style="131"/>
    <col min="28" max="28" width="1.42578125" style="130" customWidth="1"/>
    <col min="29" max="30" width="9.7109375" style="131"/>
    <col min="31" max="31" width="1.42578125" style="130" customWidth="1"/>
    <col min="32" max="33" width="9.7109375" style="131"/>
    <col min="34" max="34" width="1.42578125" style="130" customWidth="1"/>
    <col min="35" max="36" width="9.7109375" style="131"/>
    <col min="37" max="37" width="1.42578125" style="130" customWidth="1"/>
    <col min="38" max="39" width="9.7109375" style="131"/>
    <col min="40" max="40" width="1.42578125" style="163" customWidth="1"/>
    <col min="41" max="151" width="9.7109375" style="174"/>
    <col min="152" max="152" width="9.7109375" style="170"/>
    <col min="153" max="16384" width="9.7109375" style="131"/>
  </cols>
  <sheetData>
    <row r="1" spans="1:152" ht="39" customHeight="1" x14ac:dyDescent="0.25">
      <c r="A1" s="219"/>
      <c r="B1" s="220"/>
      <c r="D1" s="232" t="s">
        <v>244</v>
      </c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Q1" s="233" t="s">
        <v>243</v>
      </c>
      <c r="R1" s="233"/>
      <c r="S1" s="233"/>
      <c r="T1" s="233"/>
      <c r="U1" s="233"/>
      <c r="W1" s="219"/>
      <c r="X1" s="231"/>
      <c r="Y1" s="231"/>
      <c r="Z1" s="231"/>
      <c r="AA1" s="231"/>
      <c r="AB1" s="231"/>
      <c r="AC1" s="231"/>
      <c r="AD1" s="220"/>
      <c r="AF1" s="229" t="s">
        <v>245</v>
      </c>
      <c r="AG1" s="230"/>
      <c r="AI1" s="225" t="s">
        <v>246</v>
      </c>
      <c r="AJ1" s="226"/>
      <c r="AL1" s="227" t="s">
        <v>247</v>
      </c>
      <c r="AM1" s="228"/>
    </row>
    <row r="2" spans="1:152" s="130" customFormat="1" x14ac:dyDescent="0.25">
      <c r="D2" s="193"/>
      <c r="E2" s="193"/>
      <c r="F2" s="106"/>
      <c r="G2" s="106"/>
      <c r="H2" s="106"/>
      <c r="I2" s="106"/>
      <c r="J2" s="106"/>
      <c r="K2" s="106"/>
      <c r="L2" s="106"/>
      <c r="M2" s="106"/>
      <c r="N2" s="106"/>
      <c r="O2" s="106"/>
      <c r="Q2" s="186"/>
      <c r="R2" s="186"/>
      <c r="S2" s="186"/>
      <c r="T2" s="186"/>
      <c r="U2" s="186"/>
      <c r="AF2" s="187"/>
      <c r="AG2" s="188"/>
      <c r="AI2" s="187"/>
      <c r="AJ2" s="188"/>
      <c r="AL2" s="189"/>
      <c r="AM2" s="190"/>
      <c r="AN2" s="163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5"/>
      <c r="CT2" s="125"/>
      <c r="CU2" s="125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5"/>
      <c r="DI2" s="125"/>
      <c r="DJ2" s="125"/>
      <c r="DK2" s="125"/>
      <c r="DL2" s="125"/>
      <c r="DM2" s="125"/>
      <c r="DN2" s="125"/>
      <c r="DO2" s="125"/>
      <c r="DP2" s="125"/>
      <c r="DQ2" s="125"/>
      <c r="DR2" s="125"/>
      <c r="DS2" s="125"/>
      <c r="DT2" s="125"/>
      <c r="DU2" s="125"/>
      <c r="DV2" s="125"/>
      <c r="DW2" s="125"/>
      <c r="DX2" s="125"/>
      <c r="DY2" s="125"/>
      <c r="DZ2" s="125"/>
      <c r="EA2" s="125"/>
      <c r="EB2" s="125"/>
      <c r="EC2" s="125"/>
      <c r="ED2" s="125"/>
      <c r="EE2" s="125"/>
      <c r="EF2" s="125"/>
      <c r="EG2" s="125"/>
      <c r="EH2" s="125"/>
      <c r="EI2" s="125"/>
      <c r="EJ2" s="125"/>
      <c r="EK2" s="125"/>
      <c r="EL2" s="125"/>
      <c r="EM2" s="125"/>
      <c r="EN2" s="125"/>
      <c r="EO2" s="125"/>
      <c r="EP2" s="125"/>
      <c r="EQ2" s="125"/>
      <c r="ER2" s="125"/>
      <c r="ES2" s="125"/>
      <c r="ET2" s="125"/>
      <c r="EU2" s="125"/>
      <c r="EV2" s="191"/>
    </row>
    <row r="3" spans="1:152" ht="57" customHeight="1" x14ac:dyDescent="0.25">
      <c r="A3" s="132" t="s">
        <v>0</v>
      </c>
      <c r="B3" s="133" t="s">
        <v>1</v>
      </c>
      <c r="C3" s="134"/>
      <c r="D3" s="192" t="s">
        <v>2</v>
      </c>
      <c r="E3" s="194" t="s">
        <v>4</v>
      </c>
      <c r="F3" s="135" t="s">
        <v>5</v>
      </c>
      <c r="G3" s="162"/>
      <c r="H3" s="135" t="s">
        <v>64</v>
      </c>
      <c r="I3" s="136" t="s">
        <v>65</v>
      </c>
      <c r="J3" s="135" t="s">
        <v>8</v>
      </c>
      <c r="K3" s="162"/>
      <c r="L3" s="135" t="s">
        <v>9</v>
      </c>
      <c r="M3" s="162"/>
      <c r="N3" s="135" t="s">
        <v>14</v>
      </c>
      <c r="O3" s="158" t="s">
        <v>15</v>
      </c>
      <c r="P3" s="134"/>
      <c r="Q3" s="137" t="s">
        <v>70</v>
      </c>
      <c r="R3" s="137" t="s">
        <v>71</v>
      </c>
      <c r="S3" s="134"/>
      <c r="T3" s="137" t="s">
        <v>12</v>
      </c>
      <c r="U3" s="159" t="s">
        <v>13</v>
      </c>
      <c r="V3" s="134"/>
      <c r="W3" s="138" t="s">
        <v>16</v>
      </c>
      <c r="X3" s="139" t="s">
        <v>17</v>
      </c>
      <c r="Y3" s="134"/>
      <c r="Z3" s="138" t="s">
        <v>18</v>
      </c>
      <c r="AA3" s="139" t="s">
        <v>68</v>
      </c>
      <c r="AB3" s="134"/>
      <c r="AC3" s="138" t="s">
        <v>19</v>
      </c>
      <c r="AD3" s="139" t="s">
        <v>69</v>
      </c>
      <c r="AE3" s="134"/>
      <c r="AF3" s="184" t="s">
        <v>6</v>
      </c>
      <c r="AG3" s="184" t="s">
        <v>20</v>
      </c>
      <c r="AH3" s="134"/>
      <c r="AI3" s="179" t="s">
        <v>6</v>
      </c>
      <c r="AJ3" s="179" t="s">
        <v>20</v>
      </c>
      <c r="AK3" s="134"/>
      <c r="AL3" s="180" t="s">
        <v>6</v>
      </c>
      <c r="AM3" s="180" t="s">
        <v>20</v>
      </c>
      <c r="AN3" s="164"/>
    </row>
    <row r="4" spans="1:152" s="144" customFormat="1" x14ac:dyDescent="0.25">
      <c r="A4" s="221" t="s">
        <v>254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3"/>
      <c r="P4" s="141"/>
      <c r="Q4" s="141"/>
      <c r="R4" s="141"/>
      <c r="S4" s="141"/>
      <c r="T4" s="142"/>
      <c r="U4" s="134"/>
      <c r="V4" s="141"/>
      <c r="X4" s="143"/>
      <c r="Y4" s="141"/>
      <c r="AA4" s="143"/>
      <c r="AB4" s="141"/>
      <c r="AD4" s="143"/>
      <c r="AE4" s="141"/>
      <c r="AF4" s="182"/>
      <c r="AG4" s="182"/>
      <c r="AH4" s="141"/>
      <c r="AI4" s="182"/>
      <c r="AJ4" s="182"/>
      <c r="AK4" s="141"/>
      <c r="AL4" s="182"/>
      <c r="AM4" s="182"/>
      <c r="AN4" s="16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1"/>
    </row>
    <row r="5" spans="1:152" s="145" customFormat="1" x14ac:dyDescent="0.25">
      <c r="A5" s="224" t="s">
        <v>11</v>
      </c>
      <c r="B5" s="224"/>
      <c r="C5" s="30"/>
      <c r="D5" s="127">
        <v>160</v>
      </c>
      <c r="E5" s="157">
        <f>SUM(E6:E9)</f>
        <v>466</v>
      </c>
      <c r="F5" s="157">
        <f>SUM(F6:F9)</f>
        <v>13.23076923076923</v>
      </c>
      <c r="G5" s="30"/>
      <c r="H5" s="157">
        <f>SUM(H6:H9)</f>
        <v>13</v>
      </c>
      <c r="I5" s="157">
        <f>SUM(I6:I9)</f>
        <v>610</v>
      </c>
      <c r="J5" s="157">
        <f>SUM(J6:J9)</f>
        <v>30</v>
      </c>
      <c r="K5" s="30"/>
      <c r="L5" s="157">
        <f>SUM(L6:L9)</f>
        <v>14</v>
      </c>
      <c r="M5" s="30"/>
      <c r="N5" s="127">
        <v>8</v>
      </c>
      <c r="O5" s="157">
        <f>SUM(O6:O9)</f>
        <v>144</v>
      </c>
      <c r="P5" s="30"/>
      <c r="Q5" s="126"/>
      <c r="R5" s="157">
        <f>SUM(R6:R9)</f>
        <v>490</v>
      </c>
      <c r="S5" s="30"/>
      <c r="T5" s="127">
        <v>0.6</v>
      </c>
      <c r="U5" s="157">
        <f>SUM(U6:U9)</f>
        <v>294</v>
      </c>
      <c r="V5" s="30"/>
      <c r="W5" s="127">
        <v>1.5</v>
      </c>
      <c r="X5" s="127">
        <f>W5*D5</f>
        <v>240</v>
      </c>
      <c r="Y5" s="30"/>
      <c r="Z5" s="127">
        <v>0.1</v>
      </c>
      <c r="AA5" s="127">
        <f>Z5*D5</f>
        <v>16</v>
      </c>
      <c r="AB5" s="30"/>
      <c r="AC5" s="127">
        <v>1</v>
      </c>
      <c r="AD5" s="127">
        <f>AC5*D5</f>
        <v>160</v>
      </c>
      <c r="AE5" s="30"/>
      <c r="AF5" s="185">
        <f>O5</f>
        <v>144</v>
      </c>
      <c r="AG5" s="185">
        <f>AF5/D5</f>
        <v>0.9</v>
      </c>
      <c r="AH5" s="30"/>
      <c r="AI5" s="178">
        <f>AF5+U5</f>
        <v>438</v>
      </c>
      <c r="AJ5" s="178">
        <f>AI5/D5</f>
        <v>2.7374999999999998</v>
      </c>
      <c r="AK5" s="30"/>
      <c r="AL5" s="181">
        <f>AI5+AD5+AA5+X5</f>
        <v>854</v>
      </c>
      <c r="AM5" s="181">
        <f>AL5/D5</f>
        <v>5.3375000000000004</v>
      </c>
      <c r="AN5" s="16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/>
      <c r="BY5" s="176"/>
      <c r="BZ5" s="176"/>
      <c r="CA5" s="176"/>
      <c r="CB5" s="176"/>
      <c r="CC5" s="176"/>
      <c r="CD5" s="176"/>
      <c r="CE5" s="176"/>
      <c r="CF5" s="176"/>
      <c r="CG5" s="176"/>
      <c r="CH5" s="176"/>
      <c r="CI5" s="176"/>
      <c r="CJ5" s="176"/>
      <c r="CK5" s="176"/>
      <c r="CL5" s="176"/>
      <c r="CM5" s="176"/>
      <c r="CN5" s="176"/>
      <c r="CO5" s="176"/>
      <c r="CP5" s="176"/>
      <c r="CQ5" s="176"/>
      <c r="CR5" s="176"/>
      <c r="CS5" s="176"/>
      <c r="CT5" s="176"/>
      <c r="CU5" s="176"/>
      <c r="CV5" s="176"/>
      <c r="CW5" s="176"/>
      <c r="CX5" s="176"/>
      <c r="CY5" s="176"/>
      <c r="CZ5" s="176"/>
      <c r="DA5" s="176"/>
      <c r="DB5" s="176"/>
      <c r="DC5" s="176"/>
      <c r="DD5" s="176"/>
      <c r="DE5" s="176"/>
      <c r="DF5" s="176"/>
      <c r="DG5" s="176"/>
      <c r="DH5" s="176"/>
      <c r="DI5" s="176"/>
      <c r="DJ5" s="176"/>
      <c r="DK5" s="176"/>
      <c r="DL5" s="176"/>
      <c r="DM5" s="176"/>
      <c r="DN5" s="176"/>
      <c r="DO5" s="176"/>
      <c r="DP5" s="176"/>
      <c r="DQ5" s="176"/>
      <c r="DR5" s="176"/>
      <c r="DS5" s="176"/>
      <c r="DT5" s="176"/>
      <c r="DU5" s="176"/>
      <c r="DV5" s="176"/>
      <c r="DW5" s="176"/>
      <c r="DX5" s="176"/>
      <c r="DY5" s="176"/>
      <c r="DZ5" s="176"/>
      <c r="EA5" s="176"/>
      <c r="EB5" s="176"/>
      <c r="EC5" s="176"/>
      <c r="ED5" s="176"/>
      <c r="EE5" s="176"/>
      <c r="EF5" s="176"/>
      <c r="EG5" s="176"/>
      <c r="EH5" s="176"/>
      <c r="EI5" s="176"/>
      <c r="EJ5" s="176"/>
      <c r="EK5" s="176"/>
      <c r="EL5" s="176"/>
      <c r="EM5" s="176"/>
      <c r="EN5" s="176"/>
      <c r="EO5" s="176"/>
      <c r="EP5" s="176"/>
      <c r="EQ5" s="176"/>
      <c r="ER5" s="176"/>
      <c r="ES5" s="176"/>
      <c r="ET5" s="176"/>
      <c r="EU5" s="176"/>
      <c r="EV5" s="172"/>
    </row>
    <row r="6" spans="1:152" s="108" customFormat="1" x14ac:dyDescent="0.25">
      <c r="A6" s="146">
        <v>1</v>
      </c>
      <c r="B6" s="146" t="s">
        <v>75</v>
      </c>
      <c r="C6" s="142"/>
      <c r="D6" s="197">
        <f>D5</f>
        <v>160</v>
      </c>
      <c r="E6" s="194">
        <f>16*10</f>
        <v>160</v>
      </c>
      <c r="F6" s="147">
        <f>D6/E6</f>
        <v>1</v>
      </c>
      <c r="G6" s="140"/>
      <c r="H6" s="147">
        <f t="shared" ref="H6:H8" si="0">IF(INT(F6)&gt;=1, INT(F6), 1)</f>
        <v>1</v>
      </c>
      <c r="I6" s="148">
        <f t="shared" ref="I6:I8" si="1">H6*E6</f>
        <v>160</v>
      </c>
      <c r="J6" s="135">
        <f>IF(D6&gt;I6, D6-I6, IF(I6-D6=0, 0, CONCATENATE("(",I6-D6,")")))</f>
        <v>0</v>
      </c>
      <c r="K6" s="140"/>
      <c r="L6" s="192">
        <f>IF(INT(F6)=F6,F6,IF(AND(F6&lt;1, F6&gt;0), 1,IF(((H6*E6)+J6)-D6=0,H6,H6+1)+1))</f>
        <v>1</v>
      </c>
      <c r="M6" s="140"/>
      <c r="N6" s="147"/>
      <c r="O6" s="158">
        <f>N5*L6</f>
        <v>8</v>
      </c>
      <c r="P6" s="142"/>
      <c r="Q6" s="149">
        <v>30</v>
      </c>
      <c r="R6" s="149">
        <f>Q6*L6</f>
        <v>30</v>
      </c>
      <c r="S6" s="142"/>
      <c r="T6" s="149"/>
      <c r="U6" s="159">
        <f>T5*R6</f>
        <v>18</v>
      </c>
      <c r="V6" s="142"/>
      <c r="W6" s="142"/>
      <c r="X6" s="144"/>
      <c r="Y6" s="142"/>
      <c r="Z6" s="144"/>
      <c r="AA6" s="144"/>
      <c r="AB6" s="142"/>
      <c r="AC6" s="144"/>
      <c r="AD6" s="144"/>
      <c r="AE6" s="142"/>
      <c r="AF6" s="183"/>
      <c r="AG6" s="183"/>
      <c r="AH6" s="142"/>
      <c r="AI6" s="183"/>
      <c r="AJ6" s="183"/>
      <c r="AK6" s="142"/>
      <c r="AL6" s="144"/>
      <c r="AM6" s="144"/>
      <c r="AN6" s="167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3"/>
    </row>
    <row r="7" spans="1:152" s="108" customFormat="1" x14ac:dyDescent="0.25">
      <c r="A7" s="146">
        <v>2</v>
      </c>
      <c r="B7" s="146" t="s">
        <v>255</v>
      </c>
      <c r="C7" s="142"/>
      <c r="D7" s="197">
        <f>D5</f>
        <v>160</v>
      </c>
      <c r="E7" s="194">
        <f>13*10</f>
        <v>130</v>
      </c>
      <c r="F7" s="147">
        <f>D7/E7</f>
        <v>1.2307692307692308</v>
      </c>
      <c r="G7" s="140"/>
      <c r="H7" s="147">
        <f t="shared" si="0"/>
        <v>1</v>
      </c>
      <c r="I7" s="148">
        <f t="shared" si="1"/>
        <v>130</v>
      </c>
      <c r="J7" s="135">
        <f>IF(D7&gt;I7, D7-I7, IF(I7-D7=0, 0, CONCATENATE("(",I7-D7,")")))</f>
        <v>30</v>
      </c>
      <c r="K7" s="140"/>
      <c r="L7" s="192">
        <f>IF(INT(F7)=F7,F7,IF(AND(F7&lt;1, F7&gt;0), 1,IF(((H7*E7)+J7)-D7=0,H7,H7+1)+1))</f>
        <v>2</v>
      </c>
      <c r="M7" s="140"/>
      <c r="N7" s="147"/>
      <c r="O7" s="158">
        <f>N5*L7</f>
        <v>16</v>
      </c>
      <c r="P7" s="142"/>
      <c r="Q7" s="149">
        <v>30</v>
      </c>
      <c r="R7" s="149">
        <f>Q7*L7</f>
        <v>60</v>
      </c>
      <c r="S7" s="142"/>
      <c r="T7" s="149"/>
      <c r="U7" s="159">
        <f>T5*R7</f>
        <v>36</v>
      </c>
      <c r="V7" s="142"/>
      <c r="W7" s="151"/>
      <c r="X7" s="150"/>
      <c r="Y7" s="151"/>
      <c r="Z7" s="150"/>
      <c r="AA7" s="150"/>
      <c r="AB7" s="151"/>
      <c r="AC7" s="150"/>
      <c r="AD7" s="150"/>
      <c r="AE7" s="151"/>
      <c r="AF7" s="150"/>
      <c r="AG7" s="150"/>
      <c r="AH7" s="151"/>
      <c r="AI7" s="150"/>
      <c r="AJ7" s="150"/>
      <c r="AK7" s="151"/>
      <c r="AL7" s="150"/>
      <c r="AM7" s="150"/>
      <c r="AN7" s="168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3"/>
    </row>
    <row r="8" spans="1:152" s="108" customFormat="1" x14ac:dyDescent="0.25">
      <c r="A8" s="146">
        <v>3</v>
      </c>
      <c r="B8" s="146" t="s">
        <v>256</v>
      </c>
      <c r="C8" s="142"/>
      <c r="D8" s="197">
        <f>D5</f>
        <v>160</v>
      </c>
      <c r="E8" s="194">
        <v>16</v>
      </c>
      <c r="F8" s="147">
        <f>D8/E8</f>
        <v>10</v>
      </c>
      <c r="G8" s="140"/>
      <c r="H8" s="147">
        <f t="shared" si="0"/>
        <v>10</v>
      </c>
      <c r="I8" s="148">
        <f t="shared" si="1"/>
        <v>160</v>
      </c>
      <c r="J8" s="135">
        <f>IF(D8&gt;I8, D8-I8, IF(I8-D8=0, 0, CONCATENATE("(",I8-D8,")")))</f>
        <v>0</v>
      </c>
      <c r="K8" s="140"/>
      <c r="L8" s="192">
        <f>IF(INT(F8)=F8,F8,IF(AND(F8&lt;1, F8&gt;0), 1,IF(((H8*E8)+J8)-D8=0,H8,H8+1)+1))</f>
        <v>10</v>
      </c>
      <c r="M8" s="140"/>
      <c r="N8" s="147"/>
      <c r="O8" s="158">
        <f>N5*L8</f>
        <v>80</v>
      </c>
      <c r="P8" s="142"/>
      <c r="Q8" s="149">
        <v>8</v>
      </c>
      <c r="R8" s="149">
        <f>Q8*L8</f>
        <v>80</v>
      </c>
      <c r="S8" s="142"/>
      <c r="T8" s="149"/>
      <c r="U8" s="159">
        <f>T5*R8</f>
        <v>48</v>
      </c>
      <c r="V8" s="142"/>
      <c r="W8" s="151"/>
      <c r="X8" s="150"/>
      <c r="Y8" s="151"/>
      <c r="Z8" s="150"/>
      <c r="AA8" s="150"/>
      <c r="AB8" s="151"/>
      <c r="AC8" s="150"/>
      <c r="AD8" s="150"/>
      <c r="AE8" s="151"/>
      <c r="AF8" s="150"/>
      <c r="AG8" s="150"/>
      <c r="AH8" s="151"/>
      <c r="AI8" s="150"/>
      <c r="AJ8" s="150"/>
      <c r="AK8" s="151"/>
      <c r="AL8" s="150"/>
      <c r="AM8" s="150"/>
      <c r="AN8" s="168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3"/>
    </row>
    <row r="9" spans="1:152" s="108" customFormat="1" x14ac:dyDescent="0.25">
      <c r="A9" s="146">
        <v>4</v>
      </c>
      <c r="B9" s="146" t="s">
        <v>77</v>
      </c>
      <c r="C9" s="142"/>
      <c r="D9" s="197">
        <f>D6</f>
        <v>160</v>
      </c>
      <c r="E9" s="192">
        <f>D5</f>
        <v>160</v>
      </c>
      <c r="F9" s="147">
        <f>D9/E9</f>
        <v>1</v>
      </c>
      <c r="G9" s="140"/>
      <c r="H9" s="147">
        <f t="shared" ref="H9" si="2">IF(INT(F9)&gt;=1, INT(F9), 1)</f>
        <v>1</v>
      </c>
      <c r="I9" s="148">
        <f t="shared" ref="I9" si="3">H9*E9</f>
        <v>160</v>
      </c>
      <c r="J9" s="135">
        <f>IF(D9&gt;I9, D9-I9, IF(I9-D9=0, 0, CONCATENATE("(",I9-D9,")")))</f>
        <v>0</v>
      </c>
      <c r="K9" s="140"/>
      <c r="L9" s="192">
        <f>IF(INT(F9)=F9,F9,IF(AND(F9&lt;1, F9&gt;0), 1,IF(((H9*E9)+J9)-D9=0,H9,H9+1)+1))</f>
        <v>1</v>
      </c>
      <c r="M9" s="140"/>
      <c r="N9" s="147">
        <v>0.25</v>
      </c>
      <c r="O9" s="158">
        <f>N9*D5</f>
        <v>40</v>
      </c>
      <c r="P9" s="142"/>
      <c r="Q9" s="149">
        <v>2</v>
      </c>
      <c r="R9" s="149">
        <f>Q9*D9</f>
        <v>320</v>
      </c>
      <c r="S9" s="142"/>
      <c r="T9" s="149"/>
      <c r="U9" s="159">
        <f>T5*R9</f>
        <v>192</v>
      </c>
      <c r="V9" s="142"/>
      <c r="W9" s="151"/>
      <c r="X9" s="150"/>
      <c r="Y9" s="151"/>
      <c r="Z9" s="150"/>
      <c r="AA9" s="150"/>
      <c r="AB9" s="151"/>
      <c r="AC9" s="150"/>
      <c r="AD9" s="150"/>
      <c r="AE9" s="151"/>
      <c r="AF9" s="150"/>
      <c r="AG9" s="150"/>
      <c r="AH9" s="151"/>
      <c r="AI9" s="150"/>
      <c r="AJ9" s="150"/>
      <c r="AK9" s="151"/>
      <c r="AL9" s="150"/>
      <c r="AM9" s="150"/>
      <c r="AN9" s="168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3"/>
    </row>
    <row r="10" spans="1:152" x14ac:dyDescent="0.25">
      <c r="W10" s="131"/>
      <c r="Y10" s="131"/>
      <c r="AB10" s="131"/>
      <c r="AE10" s="131"/>
      <c r="AH10" s="131"/>
      <c r="AK10" s="131"/>
      <c r="AN10" s="169"/>
    </row>
    <row r="11" spans="1:152" x14ac:dyDescent="0.25">
      <c r="W11" s="131"/>
      <c r="Y11" s="131"/>
      <c r="AB11" s="131"/>
      <c r="AE11" s="131"/>
      <c r="AH11" s="131"/>
      <c r="AK11" s="131"/>
      <c r="AN11" s="169"/>
    </row>
    <row r="12" spans="1:152" x14ac:dyDescent="0.25">
      <c r="W12" s="131"/>
      <c r="Y12" s="131"/>
      <c r="AB12" s="131"/>
      <c r="AE12" s="131"/>
      <c r="AH12" s="131"/>
      <c r="AK12" s="131"/>
      <c r="AN12" s="169"/>
    </row>
    <row r="13" spans="1:152" x14ac:dyDescent="0.25">
      <c r="W13" s="131"/>
      <c r="Y13" s="131"/>
      <c r="AB13" s="131"/>
      <c r="AE13" s="131"/>
      <c r="AH13" s="131"/>
      <c r="AK13" s="131"/>
      <c r="AN13" s="169"/>
    </row>
    <row r="14" spans="1:152" x14ac:dyDescent="0.25">
      <c r="W14" s="131"/>
      <c r="Y14" s="131"/>
      <c r="AB14" s="131"/>
      <c r="AE14" s="131"/>
      <c r="AH14" s="131"/>
      <c r="AK14" s="131"/>
      <c r="AN14" s="169"/>
    </row>
    <row r="15" spans="1:152" x14ac:dyDescent="0.25">
      <c r="W15" s="131"/>
      <c r="Y15" s="131"/>
      <c r="AB15" s="131"/>
      <c r="AE15" s="131"/>
      <c r="AH15" s="131"/>
      <c r="AK15" s="131"/>
      <c r="AN15" s="169"/>
    </row>
    <row r="16" spans="1:152" x14ac:dyDescent="0.25">
      <c r="W16" s="131"/>
      <c r="Y16" s="131"/>
      <c r="AB16" s="131"/>
      <c r="AE16" s="131"/>
      <c r="AH16" s="131"/>
      <c r="AK16" s="131"/>
      <c r="AN16" s="169"/>
    </row>
    <row r="17" spans="23:40" x14ac:dyDescent="0.25">
      <c r="W17" s="131"/>
      <c r="Y17" s="131"/>
      <c r="AB17" s="131"/>
      <c r="AE17" s="131"/>
      <c r="AH17" s="131"/>
      <c r="AK17" s="131"/>
      <c r="AN17" s="169"/>
    </row>
    <row r="18" spans="23:40" x14ac:dyDescent="0.25">
      <c r="W18" s="131"/>
      <c r="Y18" s="131"/>
      <c r="AB18" s="131"/>
      <c r="AE18" s="131"/>
      <c r="AH18" s="131"/>
      <c r="AK18" s="131"/>
      <c r="AN18" s="169"/>
    </row>
    <row r="19" spans="23:40" x14ac:dyDescent="0.25">
      <c r="W19" s="131"/>
      <c r="Y19" s="131"/>
      <c r="AB19" s="131"/>
      <c r="AE19" s="131"/>
      <c r="AH19" s="131"/>
      <c r="AK19" s="131"/>
      <c r="AN19" s="169"/>
    </row>
    <row r="20" spans="23:40" x14ac:dyDescent="0.25">
      <c r="W20" s="131"/>
      <c r="Y20" s="131"/>
      <c r="AB20" s="131"/>
      <c r="AE20" s="131"/>
      <c r="AH20" s="131"/>
      <c r="AK20" s="131"/>
      <c r="AN20" s="169"/>
    </row>
    <row r="21" spans="23:40" x14ac:dyDescent="0.25">
      <c r="W21" s="131"/>
      <c r="Y21" s="131"/>
      <c r="AB21" s="131"/>
      <c r="AE21" s="131"/>
      <c r="AH21" s="131"/>
      <c r="AK21" s="131"/>
      <c r="AN21" s="169"/>
    </row>
    <row r="22" spans="23:40" x14ac:dyDescent="0.25">
      <c r="W22" s="131"/>
      <c r="Y22" s="131"/>
      <c r="AB22" s="131"/>
      <c r="AE22" s="131"/>
      <c r="AH22" s="131"/>
      <c r="AK22" s="131"/>
      <c r="AN22" s="169"/>
    </row>
    <row r="23" spans="23:40" x14ac:dyDescent="0.25">
      <c r="W23" s="131"/>
      <c r="Y23" s="131"/>
      <c r="AB23" s="131"/>
      <c r="AE23" s="131"/>
      <c r="AH23" s="131"/>
      <c r="AK23" s="131"/>
      <c r="AN23" s="169"/>
    </row>
    <row r="24" spans="23:40" x14ac:dyDescent="0.25">
      <c r="W24" s="131"/>
      <c r="Y24" s="131"/>
      <c r="AB24" s="131"/>
      <c r="AE24" s="131"/>
      <c r="AH24" s="131"/>
      <c r="AK24" s="131"/>
      <c r="AN24" s="169"/>
    </row>
    <row r="25" spans="23:40" x14ac:dyDescent="0.25">
      <c r="W25" s="131"/>
      <c r="Y25" s="131"/>
      <c r="AB25" s="131"/>
      <c r="AE25" s="131"/>
      <c r="AH25" s="131"/>
      <c r="AK25" s="131"/>
      <c r="AN25" s="169"/>
    </row>
    <row r="26" spans="23:40" x14ac:dyDescent="0.25">
      <c r="W26" s="131"/>
      <c r="Y26" s="131"/>
      <c r="AB26" s="131"/>
      <c r="AE26" s="131"/>
      <c r="AH26" s="131"/>
      <c r="AK26" s="131"/>
      <c r="AN26" s="169"/>
    </row>
    <row r="27" spans="23:40" x14ac:dyDescent="0.25">
      <c r="W27" s="131"/>
      <c r="Y27" s="131"/>
      <c r="AB27" s="131"/>
      <c r="AE27" s="131"/>
      <c r="AH27" s="131"/>
      <c r="AK27" s="131"/>
      <c r="AN27" s="169"/>
    </row>
    <row r="28" spans="23:40" x14ac:dyDescent="0.25">
      <c r="W28" s="131"/>
      <c r="Y28" s="131"/>
      <c r="AB28" s="131"/>
      <c r="AE28" s="131"/>
      <c r="AH28" s="131"/>
      <c r="AK28" s="131"/>
      <c r="AN28" s="169"/>
    </row>
    <row r="29" spans="23:40" x14ac:dyDescent="0.25">
      <c r="W29" s="131"/>
      <c r="Y29" s="131"/>
      <c r="AB29" s="131"/>
      <c r="AE29" s="131"/>
      <c r="AH29" s="131"/>
      <c r="AK29" s="131"/>
      <c r="AN29" s="169"/>
    </row>
    <row r="30" spans="23:40" x14ac:dyDescent="0.25">
      <c r="W30" s="131"/>
      <c r="Y30" s="131"/>
      <c r="AB30" s="131"/>
      <c r="AE30" s="131"/>
      <c r="AH30" s="131"/>
      <c r="AK30" s="131"/>
      <c r="AN30" s="169"/>
    </row>
    <row r="31" spans="23:40" x14ac:dyDescent="0.25">
      <c r="W31" s="131"/>
      <c r="Y31" s="131"/>
      <c r="AB31" s="131"/>
      <c r="AE31" s="131"/>
      <c r="AH31" s="131"/>
      <c r="AK31" s="131"/>
      <c r="AN31" s="169"/>
    </row>
    <row r="32" spans="23:40" x14ac:dyDescent="0.25">
      <c r="W32" s="131"/>
      <c r="Y32" s="131"/>
      <c r="AB32" s="131"/>
      <c r="AE32" s="131"/>
      <c r="AH32" s="131"/>
      <c r="AK32" s="131"/>
      <c r="AN32" s="169"/>
    </row>
    <row r="33" spans="23:40" x14ac:dyDescent="0.25">
      <c r="W33" s="131"/>
      <c r="Y33" s="131"/>
      <c r="AB33" s="131"/>
      <c r="AE33" s="131"/>
      <c r="AH33" s="131"/>
      <c r="AK33" s="131"/>
      <c r="AN33" s="169"/>
    </row>
    <row r="34" spans="23:40" x14ac:dyDescent="0.25">
      <c r="W34" s="131"/>
      <c r="Y34" s="131"/>
      <c r="AB34" s="131"/>
      <c r="AE34" s="131"/>
      <c r="AH34" s="131"/>
      <c r="AK34" s="131"/>
      <c r="AN34" s="169"/>
    </row>
    <row r="35" spans="23:40" x14ac:dyDescent="0.25">
      <c r="W35" s="131"/>
      <c r="Y35" s="131"/>
      <c r="AB35" s="131"/>
      <c r="AE35" s="131"/>
      <c r="AH35" s="131"/>
      <c r="AK35" s="131"/>
      <c r="AN35" s="169"/>
    </row>
    <row r="36" spans="23:40" x14ac:dyDescent="0.25">
      <c r="W36" s="131"/>
      <c r="Y36" s="131"/>
      <c r="AB36" s="131"/>
      <c r="AE36" s="131"/>
      <c r="AH36" s="131"/>
      <c r="AK36" s="131"/>
      <c r="AN36" s="169"/>
    </row>
    <row r="37" spans="23:40" x14ac:dyDescent="0.25">
      <c r="W37" s="131"/>
      <c r="Y37" s="131"/>
      <c r="AB37" s="131"/>
      <c r="AE37" s="131"/>
      <c r="AH37" s="131"/>
      <c r="AK37" s="131"/>
      <c r="AN37" s="169"/>
    </row>
    <row r="38" spans="23:40" x14ac:dyDescent="0.25">
      <c r="W38" s="131"/>
      <c r="Y38" s="131"/>
      <c r="AB38" s="131"/>
      <c r="AE38" s="131"/>
      <c r="AH38" s="131"/>
      <c r="AK38" s="131"/>
      <c r="AN38" s="169"/>
    </row>
    <row r="39" spans="23:40" x14ac:dyDescent="0.25">
      <c r="W39" s="131"/>
      <c r="Y39" s="131"/>
      <c r="AB39" s="131"/>
      <c r="AE39" s="131"/>
      <c r="AH39" s="131"/>
      <c r="AK39" s="131"/>
      <c r="AN39" s="169"/>
    </row>
    <row r="40" spans="23:40" x14ac:dyDescent="0.25">
      <c r="W40" s="131"/>
      <c r="Y40" s="131"/>
      <c r="AB40" s="131"/>
      <c r="AE40" s="131"/>
      <c r="AH40" s="131"/>
      <c r="AK40" s="131"/>
      <c r="AN40" s="169"/>
    </row>
    <row r="41" spans="23:40" x14ac:dyDescent="0.25">
      <c r="W41" s="131"/>
      <c r="Y41" s="131"/>
      <c r="AB41" s="131"/>
      <c r="AE41" s="131"/>
      <c r="AH41" s="131"/>
      <c r="AK41" s="131"/>
      <c r="AN41" s="169"/>
    </row>
    <row r="42" spans="23:40" x14ac:dyDescent="0.25">
      <c r="W42" s="131"/>
      <c r="Y42" s="131"/>
      <c r="AB42" s="131"/>
      <c r="AE42" s="131"/>
      <c r="AH42" s="131"/>
      <c r="AK42" s="131"/>
      <c r="AN42" s="169"/>
    </row>
    <row r="43" spans="23:40" x14ac:dyDescent="0.25">
      <c r="W43" s="131"/>
      <c r="Y43" s="131"/>
      <c r="AB43" s="131"/>
      <c r="AE43" s="131"/>
      <c r="AH43" s="131"/>
      <c r="AK43" s="131"/>
      <c r="AN43" s="169"/>
    </row>
    <row r="44" spans="23:40" x14ac:dyDescent="0.25">
      <c r="W44" s="131"/>
      <c r="Y44" s="131"/>
      <c r="AB44" s="131"/>
      <c r="AE44" s="131"/>
      <c r="AH44" s="131"/>
      <c r="AK44" s="131"/>
      <c r="AN44" s="169"/>
    </row>
    <row r="45" spans="23:40" x14ac:dyDescent="0.25">
      <c r="W45" s="131"/>
      <c r="Y45" s="131"/>
      <c r="AB45" s="131"/>
      <c r="AE45" s="131"/>
      <c r="AH45" s="131"/>
      <c r="AK45" s="131"/>
      <c r="AN45" s="169"/>
    </row>
    <row r="46" spans="23:40" x14ac:dyDescent="0.25">
      <c r="W46" s="131"/>
      <c r="Y46" s="131"/>
      <c r="AB46" s="131"/>
      <c r="AE46" s="131"/>
      <c r="AH46" s="131"/>
      <c r="AK46" s="131"/>
      <c r="AN46" s="169"/>
    </row>
    <row r="47" spans="23:40" x14ac:dyDescent="0.25">
      <c r="W47" s="131"/>
      <c r="Y47" s="131"/>
      <c r="AB47" s="131"/>
      <c r="AE47" s="131"/>
      <c r="AH47" s="131"/>
      <c r="AK47" s="131"/>
      <c r="AN47" s="169"/>
    </row>
    <row r="48" spans="23:40" x14ac:dyDescent="0.25">
      <c r="W48" s="131"/>
      <c r="Y48" s="131"/>
      <c r="AB48" s="131"/>
      <c r="AE48" s="131"/>
      <c r="AH48" s="131"/>
      <c r="AK48" s="131"/>
      <c r="AN48" s="169"/>
    </row>
    <row r="49" spans="23:40" x14ac:dyDescent="0.25">
      <c r="W49" s="131"/>
      <c r="Y49" s="131"/>
      <c r="AB49" s="131"/>
      <c r="AE49" s="131"/>
      <c r="AH49" s="131"/>
      <c r="AK49" s="131"/>
      <c r="AN49" s="169"/>
    </row>
    <row r="50" spans="23:40" x14ac:dyDescent="0.25">
      <c r="W50" s="131"/>
      <c r="Y50" s="131"/>
      <c r="AB50" s="131"/>
      <c r="AE50" s="131"/>
      <c r="AH50" s="131"/>
      <c r="AK50" s="131"/>
      <c r="AN50" s="169"/>
    </row>
    <row r="51" spans="23:40" x14ac:dyDescent="0.25">
      <c r="W51" s="131"/>
      <c r="Y51" s="131"/>
      <c r="AB51" s="131"/>
      <c r="AE51" s="131"/>
      <c r="AH51" s="131"/>
      <c r="AK51" s="131"/>
      <c r="AN51" s="169"/>
    </row>
    <row r="52" spans="23:40" x14ac:dyDescent="0.25">
      <c r="W52" s="131"/>
      <c r="Y52" s="131"/>
      <c r="AB52" s="131"/>
      <c r="AE52" s="131"/>
      <c r="AH52" s="131"/>
      <c r="AK52" s="131"/>
      <c r="AN52" s="169"/>
    </row>
    <row r="53" spans="23:40" x14ac:dyDescent="0.25">
      <c r="W53" s="131"/>
      <c r="Y53" s="131"/>
      <c r="AB53" s="131"/>
      <c r="AE53" s="131"/>
      <c r="AH53" s="131"/>
      <c r="AK53" s="131"/>
      <c r="AN53" s="169"/>
    </row>
    <row r="54" spans="23:40" x14ac:dyDescent="0.25">
      <c r="W54" s="131"/>
      <c r="Y54" s="131"/>
      <c r="AB54" s="131"/>
      <c r="AE54" s="131"/>
      <c r="AH54" s="131"/>
      <c r="AK54" s="131"/>
      <c r="AN54" s="169"/>
    </row>
    <row r="55" spans="23:40" x14ac:dyDescent="0.25">
      <c r="W55" s="131"/>
      <c r="Y55" s="131"/>
      <c r="AB55" s="131"/>
      <c r="AE55" s="131"/>
      <c r="AH55" s="131"/>
      <c r="AK55" s="131"/>
      <c r="AN55" s="169"/>
    </row>
    <row r="56" spans="23:40" x14ac:dyDescent="0.25">
      <c r="W56" s="131"/>
      <c r="Y56" s="131"/>
      <c r="AB56" s="131"/>
      <c r="AE56" s="131"/>
      <c r="AH56" s="131"/>
      <c r="AK56" s="131"/>
      <c r="AN56" s="169"/>
    </row>
    <row r="57" spans="23:40" x14ac:dyDescent="0.25">
      <c r="W57" s="131"/>
      <c r="Y57" s="131"/>
      <c r="AB57" s="131"/>
      <c r="AE57" s="131"/>
      <c r="AH57" s="131"/>
      <c r="AK57" s="131"/>
      <c r="AN57" s="169"/>
    </row>
    <row r="58" spans="23:40" x14ac:dyDescent="0.25">
      <c r="W58" s="131"/>
      <c r="Y58" s="131"/>
      <c r="AB58" s="131"/>
      <c r="AE58" s="131"/>
      <c r="AH58" s="131"/>
      <c r="AK58" s="131"/>
      <c r="AN58" s="169"/>
    </row>
    <row r="59" spans="23:40" x14ac:dyDescent="0.25">
      <c r="W59" s="131"/>
      <c r="Y59" s="131"/>
      <c r="AB59" s="131"/>
      <c r="AE59" s="131"/>
      <c r="AH59" s="131"/>
      <c r="AK59" s="131"/>
      <c r="AN59" s="169"/>
    </row>
    <row r="60" spans="23:40" x14ac:dyDescent="0.25">
      <c r="W60" s="131"/>
      <c r="Y60" s="131"/>
      <c r="AB60" s="131"/>
      <c r="AE60" s="131"/>
      <c r="AH60" s="131"/>
      <c r="AK60" s="131"/>
      <c r="AN60" s="169"/>
    </row>
    <row r="61" spans="23:40" x14ac:dyDescent="0.25">
      <c r="W61" s="131"/>
      <c r="Y61" s="131"/>
      <c r="AB61" s="131"/>
      <c r="AE61" s="131"/>
      <c r="AH61" s="131"/>
      <c r="AK61" s="131"/>
      <c r="AN61" s="169"/>
    </row>
    <row r="62" spans="23:40" x14ac:dyDescent="0.25">
      <c r="W62" s="131"/>
      <c r="Y62" s="131"/>
      <c r="AB62" s="131"/>
      <c r="AE62" s="131"/>
      <c r="AH62" s="131"/>
      <c r="AK62" s="131"/>
      <c r="AN62" s="169"/>
    </row>
    <row r="63" spans="23:40" x14ac:dyDescent="0.25">
      <c r="W63" s="131"/>
      <c r="Y63" s="131"/>
      <c r="AB63" s="131"/>
      <c r="AE63" s="131"/>
      <c r="AH63" s="131"/>
      <c r="AK63" s="131"/>
      <c r="AN63" s="169"/>
    </row>
    <row r="64" spans="23:40" x14ac:dyDescent="0.25">
      <c r="W64" s="131"/>
      <c r="Y64" s="131"/>
      <c r="AB64" s="131"/>
      <c r="AE64" s="131"/>
      <c r="AH64" s="131"/>
      <c r="AK64" s="131"/>
      <c r="AN64" s="169"/>
    </row>
    <row r="65" spans="23:40" x14ac:dyDescent="0.25">
      <c r="W65" s="131"/>
      <c r="Y65" s="131"/>
      <c r="AB65" s="131"/>
      <c r="AE65" s="131"/>
      <c r="AH65" s="131"/>
      <c r="AK65" s="131"/>
      <c r="AN65" s="169"/>
    </row>
    <row r="66" spans="23:40" x14ac:dyDescent="0.25">
      <c r="W66" s="131"/>
      <c r="Y66" s="131"/>
      <c r="AB66" s="131"/>
      <c r="AE66" s="131"/>
      <c r="AH66" s="131"/>
      <c r="AK66" s="131"/>
      <c r="AN66" s="169"/>
    </row>
    <row r="67" spans="23:40" x14ac:dyDescent="0.25">
      <c r="W67" s="131"/>
      <c r="Y67" s="131"/>
      <c r="AB67" s="131"/>
      <c r="AE67" s="131"/>
      <c r="AH67" s="131"/>
      <c r="AK67" s="131"/>
      <c r="AN67" s="169"/>
    </row>
    <row r="68" spans="23:40" x14ac:dyDescent="0.25">
      <c r="W68" s="131"/>
      <c r="Y68" s="131"/>
      <c r="AB68" s="131"/>
      <c r="AE68" s="131"/>
      <c r="AH68" s="131"/>
      <c r="AK68" s="131"/>
      <c r="AN68" s="169"/>
    </row>
    <row r="69" spans="23:40" x14ac:dyDescent="0.25">
      <c r="W69" s="131"/>
      <c r="Y69" s="131"/>
      <c r="AB69" s="131"/>
      <c r="AE69" s="131"/>
      <c r="AH69" s="131"/>
      <c r="AK69" s="131"/>
      <c r="AN69" s="169"/>
    </row>
    <row r="70" spans="23:40" x14ac:dyDescent="0.25">
      <c r="W70" s="131"/>
      <c r="Y70" s="131"/>
      <c r="AB70" s="131"/>
      <c r="AE70" s="131"/>
      <c r="AH70" s="131"/>
      <c r="AK70" s="131"/>
      <c r="AN70" s="169"/>
    </row>
    <row r="71" spans="23:40" x14ac:dyDescent="0.25">
      <c r="W71" s="131"/>
      <c r="Y71" s="131"/>
      <c r="AB71" s="131"/>
      <c r="AE71" s="131"/>
      <c r="AH71" s="131"/>
      <c r="AK71" s="131"/>
      <c r="AN71" s="169"/>
    </row>
    <row r="72" spans="23:40" x14ac:dyDescent="0.25">
      <c r="W72" s="131"/>
      <c r="Y72" s="131"/>
      <c r="AB72" s="131"/>
      <c r="AE72" s="131"/>
      <c r="AH72" s="131"/>
      <c r="AK72" s="131"/>
      <c r="AN72" s="169"/>
    </row>
    <row r="73" spans="23:40" x14ac:dyDescent="0.25">
      <c r="W73" s="131"/>
      <c r="Y73" s="131"/>
      <c r="AB73" s="131"/>
      <c r="AE73" s="131"/>
      <c r="AH73" s="131"/>
      <c r="AK73" s="131"/>
      <c r="AN73" s="169"/>
    </row>
    <row r="74" spans="23:40" x14ac:dyDescent="0.25">
      <c r="W74" s="131"/>
      <c r="Y74" s="131"/>
      <c r="AB74" s="131"/>
      <c r="AE74" s="131"/>
      <c r="AH74" s="131"/>
      <c r="AK74" s="131"/>
      <c r="AN74" s="169"/>
    </row>
    <row r="75" spans="23:40" x14ac:dyDescent="0.25">
      <c r="W75" s="131"/>
      <c r="Y75" s="131"/>
      <c r="AB75" s="131"/>
      <c r="AE75" s="131"/>
      <c r="AH75" s="131"/>
      <c r="AK75" s="131"/>
      <c r="AN75" s="169"/>
    </row>
    <row r="76" spans="23:40" x14ac:dyDescent="0.25">
      <c r="W76" s="131"/>
      <c r="Y76" s="131"/>
      <c r="AB76" s="131"/>
      <c r="AE76" s="131"/>
      <c r="AH76" s="131"/>
      <c r="AK76" s="131"/>
      <c r="AN76" s="169"/>
    </row>
    <row r="77" spans="23:40" x14ac:dyDescent="0.25">
      <c r="W77" s="131"/>
      <c r="Y77" s="131"/>
      <c r="AB77" s="131"/>
      <c r="AE77" s="131"/>
      <c r="AH77" s="131"/>
      <c r="AK77" s="131"/>
      <c r="AN77" s="169"/>
    </row>
    <row r="78" spans="23:40" x14ac:dyDescent="0.25">
      <c r="W78" s="131"/>
      <c r="Y78" s="131"/>
      <c r="AB78" s="131"/>
      <c r="AE78" s="131"/>
      <c r="AH78" s="131"/>
      <c r="AK78" s="131"/>
      <c r="AN78" s="169"/>
    </row>
    <row r="79" spans="23:40" x14ac:dyDescent="0.25">
      <c r="W79" s="131"/>
      <c r="Y79" s="131"/>
      <c r="AB79" s="131"/>
      <c r="AE79" s="131"/>
      <c r="AH79" s="131"/>
      <c r="AK79" s="131"/>
      <c r="AN79" s="169"/>
    </row>
    <row r="80" spans="23:40" x14ac:dyDescent="0.25">
      <c r="W80" s="131"/>
      <c r="Y80" s="131"/>
      <c r="AB80" s="131"/>
      <c r="AE80" s="131"/>
      <c r="AH80" s="131"/>
      <c r="AK80" s="131"/>
      <c r="AN80" s="169"/>
    </row>
    <row r="81" spans="23:40" x14ac:dyDescent="0.25">
      <c r="W81" s="131"/>
      <c r="Y81" s="131"/>
      <c r="AB81" s="131"/>
      <c r="AE81" s="131"/>
      <c r="AH81" s="131"/>
      <c r="AK81" s="131"/>
      <c r="AN81" s="169"/>
    </row>
    <row r="82" spans="23:40" x14ac:dyDescent="0.25">
      <c r="W82" s="131"/>
      <c r="Y82" s="131"/>
      <c r="AB82" s="131"/>
      <c r="AE82" s="131"/>
      <c r="AH82" s="131"/>
      <c r="AK82" s="131"/>
      <c r="AN82" s="169"/>
    </row>
    <row r="83" spans="23:40" x14ac:dyDescent="0.25">
      <c r="W83" s="131"/>
      <c r="Y83" s="131"/>
      <c r="AB83" s="131"/>
      <c r="AE83" s="131"/>
      <c r="AH83" s="131"/>
      <c r="AK83" s="131"/>
      <c r="AN83" s="169"/>
    </row>
    <row r="84" spans="23:40" x14ac:dyDescent="0.25">
      <c r="W84" s="131"/>
      <c r="Y84" s="131"/>
      <c r="AB84" s="131"/>
      <c r="AE84" s="131"/>
      <c r="AH84" s="131"/>
      <c r="AK84" s="131"/>
      <c r="AN84" s="169"/>
    </row>
    <row r="85" spans="23:40" x14ac:dyDescent="0.25">
      <c r="W85" s="131"/>
      <c r="Y85" s="131"/>
      <c r="AB85" s="131"/>
      <c r="AE85" s="131"/>
      <c r="AH85" s="131"/>
      <c r="AK85" s="131"/>
      <c r="AN85" s="169"/>
    </row>
    <row r="86" spans="23:40" x14ac:dyDescent="0.25">
      <c r="W86" s="131"/>
      <c r="Y86" s="131"/>
      <c r="AB86" s="131"/>
      <c r="AE86" s="131"/>
      <c r="AH86" s="131"/>
      <c r="AK86" s="131"/>
      <c r="AN86" s="169"/>
    </row>
    <row r="87" spans="23:40" x14ac:dyDescent="0.25">
      <c r="W87" s="131"/>
      <c r="Y87" s="131"/>
      <c r="AB87" s="131"/>
      <c r="AE87" s="131"/>
      <c r="AH87" s="131"/>
      <c r="AK87" s="131"/>
      <c r="AN87" s="169"/>
    </row>
    <row r="88" spans="23:40" x14ac:dyDescent="0.25">
      <c r="W88" s="131"/>
      <c r="Y88" s="131"/>
      <c r="AB88" s="131"/>
      <c r="AE88" s="131"/>
      <c r="AH88" s="131"/>
      <c r="AK88" s="131"/>
      <c r="AN88" s="169"/>
    </row>
    <row r="89" spans="23:40" x14ac:dyDescent="0.25">
      <c r="W89" s="131"/>
      <c r="Y89" s="131"/>
      <c r="AB89" s="131"/>
      <c r="AE89" s="131"/>
      <c r="AH89" s="131"/>
      <c r="AK89" s="131"/>
      <c r="AN89" s="169"/>
    </row>
    <row r="90" spans="23:40" x14ac:dyDescent="0.25">
      <c r="W90" s="131"/>
      <c r="Y90" s="131"/>
      <c r="AB90" s="131"/>
      <c r="AE90" s="131"/>
      <c r="AH90" s="131"/>
      <c r="AK90" s="131"/>
      <c r="AN90" s="169"/>
    </row>
    <row r="91" spans="23:40" x14ac:dyDescent="0.25">
      <c r="W91" s="131"/>
      <c r="Y91" s="131"/>
      <c r="AB91" s="131"/>
      <c r="AE91" s="131"/>
      <c r="AH91" s="131"/>
      <c r="AK91" s="131"/>
      <c r="AN91" s="169"/>
    </row>
    <row r="92" spans="23:40" x14ac:dyDescent="0.25">
      <c r="W92" s="131"/>
      <c r="Y92" s="131"/>
      <c r="AB92" s="131"/>
      <c r="AE92" s="131"/>
      <c r="AH92" s="131"/>
      <c r="AK92" s="131"/>
      <c r="AN92" s="169"/>
    </row>
    <row r="93" spans="23:40" x14ac:dyDescent="0.25">
      <c r="W93" s="131"/>
      <c r="Y93" s="131"/>
      <c r="AB93" s="131"/>
      <c r="AE93" s="131"/>
      <c r="AH93" s="131"/>
      <c r="AK93" s="131"/>
      <c r="AN93" s="169"/>
    </row>
    <row r="94" spans="23:40" x14ac:dyDescent="0.25">
      <c r="W94" s="131"/>
      <c r="Y94" s="131"/>
      <c r="AB94" s="131"/>
      <c r="AE94" s="131"/>
      <c r="AH94" s="131"/>
      <c r="AK94" s="131"/>
      <c r="AN94" s="169"/>
    </row>
    <row r="95" spans="23:40" x14ac:dyDescent="0.25">
      <c r="W95" s="131"/>
      <c r="Y95" s="131"/>
      <c r="AB95" s="131"/>
      <c r="AE95" s="131"/>
      <c r="AH95" s="131"/>
      <c r="AK95" s="131"/>
      <c r="AN95" s="169"/>
    </row>
    <row r="96" spans="23:40" x14ac:dyDescent="0.25">
      <c r="W96" s="131"/>
      <c r="Y96" s="131"/>
      <c r="AB96" s="131"/>
      <c r="AE96" s="131"/>
      <c r="AH96" s="131"/>
      <c r="AK96" s="131"/>
      <c r="AN96" s="169"/>
    </row>
    <row r="97" spans="23:40" x14ac:dyDescent="0.25">
      <c r="W97" s="131"/>
      <c r="Y97" s="131"/>
      <c r="AB97" s="131"/>
      <c r="AE97" s="131"/>
      <c r="AH97" s="131"/>
      <c r="AK97" s="131"/>
      <c r="AN97" s="169"/>
    </row>
    <row r="98" spans="23:40" x14ac:dyDescent="0.25">
      <c r="W98" s="131"/>
      <c r="Y98" s="131"/>
      <c r="AB98" s="131"/>
      <c r="AE98" s="131"/>
      <c r="AH98" s="131"/>
      <c r="AK98" s="131"/>
      <c r="AN98" s="169"/>
    </row>
    <row r="99" spans="23:40" x14ac:dyDescent="0.25">
      <c r="W99" s="131"/>
      <c r="Y99" s="131"/>
      <c r="AB99" s="131"/>
      <c r="AE99" s="131"/>
      <c r="AH99" s="131"/>
      <c r="AK99" s="131"/>
      <c r="AN99" s="169"/>
    </row>
    <row r="100" spans="23:40" x14ac:dyDescent="0.25">
      <c r="W100" s="131"/>
      <c r="Y100" s="131"/>
      <c r="AB100" s="131"/>
      <c r="AE100" s="131"/>
      <c r="AH100" s="131"/>
      <c r="AK100" s="131"/>
      <c r="AN100" s="169"/>
    </row>
    <row r="101" spans="23:40" x14ac:dyDescent="0.25">
      <c r="W101" s="131"/>
      <c r="Y101" s="131"/>
      <c r="AB101" s="131"/>
      <c r="AE101" s="131"/>
      <c r="AH101" s="131"/>
      <c r="AK101" s="131"/>
      <c r="AN101" s="169"/>
    </row>
    <row r="102" spans="23:40" x14ac:dyDescent="0.25">
      <c r="W102" s="131"/>
      <c r="Y102" s="131"/>
      <c r="AB102" s="131"/>
      <c r="AE102" s="131"/>
      <c r="AH102" s="131"/>
      <c r="AK102" s="131"/>
      <c r="AN102" s="169"/>
    </row>
    <row r="103" spans="23:40" x14ac:dyDescent="0.25">
      <c r="W103" s="131"/>
      <c r="Y103" s="131"/>
      <c r="AB103" s="131"/>
      <c r="AE103" s="131"/>
      <c r="AH103" s="131"/>
      <c r="AK103" s="131"/>
      <c r="AN103" s="169"/>
    </row>
    <row r="104" spans="23:40" x14ac:dyDescent="0.25">
      <c r="W104" s="131"/>
      <c r="Y104" s="131"/>
      <c r="AB104" s="131"/>
      <c r="AE104" s="131"/>
      <c r="AH104" s="131"/>
      <c r="AK104" s="131"/>
      <c r="AN104" s="169"/>
    </row>
    <row r="105" spans="23:40" x14ac:dyDescent="0.25">
      <c r="W105" s="131"/>
      <c r="Y105" s="131"/>
      <c r="AB105" s="131"/>
      <c r="AE105" s="131"/>
      <c r="AH105" s="131"/>
      <c r="AK105" s="131"/>
      <c r="AN105" s="169"/>
    </row>
    <row r="106" spans="23:40" x14ac:dyDescent="0.25">
      <c r="W106" s="131"/>
      <c r="Y106" s="131"/>
      <c r="AB106" s="131"/>
      <c r="AE106" s="131"/>
      <c r="AH106" s="131"/>
      <c r="AK106" s="131"/>
      <c r="AN106" s="169"/>
    </row>
    <row r="107" spans="23:40" x14ac:dyDescent="0.25">
      <c r="W107" s="131"/>
      <c r="Y107" s="131"/>
      <c r="AB107" s="131"/>
      <c r="AE107" s="131"/>
      <c r="AH107" s="131"/>
      <c r="AK107" s="131"/>
      <c r="AN107" s="169"/>
    </row>
    <row r="108" spans="23:40" x14ac:dyDescent="0.25">
      <c r="W108" s="131"/>
      <c r="Y108" s="131"/>
      <c r="AB108" s="131"/>
      <c r="AE108" s="131"/>
      <c r="AH108" s="131"/>
      <c r="AK108" s="131"/>
      <c r="AN108" s="169"/>
    </row>
    <row r="109" spans="23:40" x14ac:dyDescent="0.25">
      <c r="W109" s="131"/>
      <c r="Y109" s="131"/>
      <c r="AB109" s="131"/>
      <c r="AE109" s="131"/>
      <c r="AH109" s="131"/>
      <c r="AK109" s="131"/>
      <c r="AN109" s="169"/>
    </row>
    <row r="110" spans="23:40" x14ac:dyDescent="0.25">
      <c r="W110" s="131"/>
      <c r="Y110" s="131"/>
      <c r="AB110" s="131"/>
      <c r="AE110" s="131"/>
      <c r="AH110" s="131"/>
      <c r="AK110" s="131"/>
      <c r="AN110" s="169"/>
    </row>
    <row r="111" spans="23:40" x14ac:dyDescent="0.25">
      <c r="W111" s="131"/>
      <c r="Y111" s="131"/>
      <c r="AB111" s="131"/>
      <c r="AE111" s="131"/>
      <c r="AH111" s="131"/>
      <c r="AK111" s="131"/>
      <c r="AN111" s="169"/>
    </row>
    <row r="112" spans="23:40" x14ac:dyDescent="0.25">
      <c r="W112" s="131"/>
      <c r="Y112" s="131"/>
      <c r="AB112" s="131"/>
      <c r="AE112" s="131"/>
      <c r="AH112" s="131"/>
      <c r="AK112" s="131"/>
      <c r="AN112" s="169"/>
    </row>
    <row r="113" spans="23:40" x14ac:dyDescent="0.25">
      <c r="W113" s="131"/>
      <c r="Y113" s="131"/>
      <c r="AB113" s="131"/>
      <c r="AE113" s="131"/>
      <c r="AH113" s="131"/>
      <c r="AK113" s="131"/>
      <c r="AN113" s="169"/>
    </row>
    <row r="114" spans="23:40" x14ac:dyDescent="0.25">
      <c r="W114" s="131"/>
      <c r="Y114" s="131"/>
      <c r="AB114" s="131"/>
      <c r="AE114" s="131"/>
      <c r="AH114" s="131"/>
      <c r="AK114" s="131"/>
      <c r="AN114" s="169"/>
    </row>
    <row r="115" spans="23:40" x14ac:dyDescent="0.25">
      <c r="W115" s="131"/>
      <c r="Y115" s="131"/>
      <c r="AB115" s="131"/>
      <c r="AE115" s="131"/>
      <c r="AH115" s="131"/>
      <c r="AK115" s="131"/>
      <c r="AN115" s="169"/>
    </row>
    <row r="116" spans="23:40" x14ac:dyDescent="0.25">
      <c r="W116" s="131"/>
      <c r="Y116" s="131"/>
      <c r="AB116" s="131"/>
      <c r="AE116" s="131"/>
      <c r="AH116" s="131"/>
      <c r="AK116" s="131"/>
      <c r="AN116" s="169"/>
    </row>
    <row r="117" spans="23:40" x14ac:dyDescent="0.25">
      <c r="W117" s="131"/>
      <c r="Y117" s="131"/>
      <c r="AB117" s="131"/>
      <c r="AE117" s="131"/>
      <c r="AH117" s="131"/>
      <c r="AK117" s="131"/>
      <c r="AN117" s="169"/>
    </row>
    <row r="118" spans="23:40" x14ac:dyDescent="0.25">
      <c r="W118" s="131"/>
      <c r="Y118" s="131"/>
      <c r="AB118" s="131"/>
      <c r="AE118" s="131"/>
      <c r="AH118" s="131"/>
      <c r="AK118" s="131"/>
      <c r="AN118" s="169"/>
    </row>
    <row r="119" spans="23:40" x14ac:dyDescent="0.25">
      <c r="W119" s="131"/>
      <c r="Y119" s="131"/>
      <c r="AB119" s="131"/>
      <c r="AE119" s="131"/>
      <c r="AH119" s="131"/>
      <c r="AK119" s="131"/>
      <c r="AN119" s="169"/>
    </row>
    <row r="120" spans="23:40" x14ac:dyDescent="0.25">
      <c r="W120" s="131"/>
      <c r="Y120" s="131"/>
      <c r="AB120" s="131"/>
      <c r="AE120" s="131"/>
      <c r="AH120" s="131"/>
      <c r="AK120" s="131"/>
      <c r="AN120" s="169"/>
    </row>
    <row r="121" spans="23:40" x14ac:dyDescent="0.25">
      <c r="W121" s="131"/>
      <c r="Y121" s="131"/>
      <c r="AB121" s="131"/>
      <c r="AE121" s="131"/>
      <c r="AH121" s="131"/>
      <c r="AK121" s="131"/>
      <c r="AN121" s="169"/>
    </row>
    <row r="122" spans="23:40" x14ac:dyDescent="0.25">
      <c r="W122" s="131"/>
      <c r="Y122" s="131"/>
      <c r="AB122" s="131"/>
      <c r="AE122" s="131"/>
      <c r="AH122" s="131"/>
      <c r="AK122" s="131"/>
      <c r="AN122" s="169"/>
    </row>
    <row r="123" spans="23:40" x14ac:dyDescent="0.25">
      <c r="W123" s="131"/>
      <c r="Y123" s="131"/>
      <c r="AB123" s="131"/>
      <c r="AE123" s="131"/>
      <c r="AH123" s="131"/>
      <c r="AK123" s="131"/>
      <c r="AN123" s="169"/>
    </row>
    <row r="124" spans="23:40" x14ac:dyDescent="0.25">
      <c r="W124" s="131"/>
      <c r="Y124" s="131"/>
      <c r="AB124" s="131"/>
      <c r="AE124" s="131"/>
      <c r="AH124" s="131"/>
      <c r="AK124" s="131"/>
      <c r="AN124" s="169"/>
    </row>
    <row r="125" spans="23:40" x14ac:dyDescent="0.25">
      <c r="W125" s="131"/>
      <c r="Y125" s="131"/>
      <c r="AB125" s="131"/>
      <c r="AE125" s="131"/>
      <c r="AH125" s="131"/>
      <c r="AK125" s="131"/>
      <c r="AN125" s="169"/>
    </row>
    <row r="126" spans="23:40" x14ac:dyDescent="0.25">
      <c r="W126" s="131"/>
      <c r="Y126" s="131"/>
      <c r="AB126" s="131"/>
      <c r="AE126" s="131"/>
      <c r="AH126" s="131"/>
      <c r="AK126" s="131"/>
      <c r="AN126" s="169"/>
    </row>
    <row r="127" spans="23:40" x14ac:dyDescent="0.25">
      <c r="W127" s="131"/>
      <c r="Y127" s="131"/>
      <c r="AB127" s="131"/>
      <c r="AE127" s="131"/>
      <c r="AH127" s="131"/>
      <c r="AK127" s="131"/>
      <c r="AN127" s="169"/>
    </row>
    <row r="128" spans="23:40" x14ac:dyDescent="0.25">
      <c r="W128" s="131"/>
      <c r="Y128" s="131"/>
      <c r="AB128" s="131"/>
      <c r="AE128" s="131"/>
      <c r="AH128" s="131"/>
      <c r="AK128" s="131"/>
      <c r="AN128" s="169"/>
    </row>
    <row r="129" spans="23:40" x14ac:dyDescent="0.25">
      <c r="W129" s="131"/>
      <c r="Y129" s="131"/>
      <c r="AB129" s="131"/>
      <c r="AE129" s="131"/>
      <c r="AH129" s="131"/>
      <c r="AK129" s="131"/>
      <c r="AN129" s="169"/>
    </row>
    <row r="130" spans="23:40" x14ac:dyDescent="0.25">
      <c r="W130" s="131"/>
      <c r="Y130" s="131"/>
      <c r="AB130" s="131"/>
      <c r="AE130" s="131"/>
      <c r="AH130" s="131"/>
      <c r="AK130" s="131"/>
      <c r="AN130" s="169"/>
    </row>
    <row r="131" spans="23:40" x14ac:dyDescent="0.25">
      <c r="W131" s="131"/>
      <c r="Y131" s="131"/>
      <c r="AB131" s="131"/>
      <c r="AE131" s="131"/>
      <c r="AH131" s="131"/>
      <c r="AK131" s="131"/>
      <c r="AN131" s="169"/>
    </row>
    <row r="132" spans="23:40" x14ac:dyDescent="0.25">
      <c r="W132" s="131"/>
      <c r="Y132" s="131"/>
      <c r="AB132" s="131"/>
      <c r="AE132" s="131"/>
      <c r="AH132" s="131"/>
      <c r="AK132" s="131"/>
      <c r="AN132" s="169"/>
    </row>
    <row r="133" spans="23:40" x14ac:dyDescent="0.25">
      <c r="W133" s="131"/>
      <c r="Y133" s="131"/>
      <c r="AB133" s="131"/>
      <c r="AE133" s="131"/>
      <c r="AH133" s="131"/>
      <c r="AK133" s="131"/>
      <c r="AN133" s="169"/>
    </row>
    <row r="134" spans="23:40" x14ac:dyDescent="0.25">
      <c r="W134" s="131"/>
      <c r="Y134" s="131"/>
      <c r="AB134" s="131"/>
      <c r="AE134" s="131"/>
      <c r="AH134" s="131"/>
      <c r="AK134" s="131"/>
      <c r="AN134" s="169"/>
    </row>
    <row r="135" spans="23:40" x14ac:dyDescent="0.25">
      <c r="W135" s="131"/>
      <c r="Y135" s="131"/>
      <c r="AB135" s="131"/>
      <c r="AE135" s="131"/>
      <c r="AH135" s="131"/>
      <c r="AK135" s="131"/>
      <c r="AN135" s="169"/>
    </row>
    <row r="136" spans="23:40" x14ac:dyDescent="0.25">
      <c r="W136" s="131"/>
      <c r="Y136" s="131"/>
      <c r="AB136" s="131"/>
      <c r="AE136" s="131"/>
      <c r="AH136" s="131"/>
      <c r="AK136" s="131"/>
      <c r="AN136" s="169"/>
    </row>
    <row r="137" spans="23:40" x14ac:dyDescent="0.25">
      <c r="W137" s="131"/>
      <c r="Y137" s="131"/>
      <c r="AB137" s="131"/>
      <c r="AE137" s="131"/>
      <c r="AH137" s="131"/>
      <c r="AK137" s="131"/>
      <c r="AN137" s="169"/>
    </row>
    <row r="138" spans="23:40" x14ac:dyDescent="0.25">
      <c r="W138" s="131"/>
      <c r="Y138" s="131"/>
      <c r="AB138" s="131"/>
      <c r="AE138" s="131"/>
      <c r="AH138" s="131"/>
      <c r="AK138" s="131"/>
      <c r="AN138" s="169"/>
    </row>
    <row r="139" spans="23:40" x14ac:dyDescent="0.25">
      <c r="W139" s="131"/>
      <c r="Y139" s="131"/>
      <c r="AB139" s="131"/>
      <c r="AE139" s="131"/>
      <c r="AH139" s="131"/>
      <c r="AK139" s="131"/>
      <c r="AN139" s="169"/>
    </row>
    <row r="140" spans="23:40" x14ac:dyDescent="0.25">
      <c r="W140" s="131"/>
      <c r="Y140" s="131"/>
      <c r="AB140" s="131"/>
      <c r="AE140" s="131"/>
      <c r="AH140" s="131"/>
      <c r="AK140" s="131"/>
      <c r="AN140" s="169"/>
    </row>
    <row r="141" spans="23:40" x14ac:dyDescent="0.25">
      <c r="W141" s="131"/>
      <c r="Y141" s="131"/>
      <c r="AB141" s="131"/>
      <c r="AE141" s="131"/>
      <c r="AH141" s="131"/>
      <c r="AK141" s="131"/>
      <c r="AN141" s="169"/>
    </row>
    <row r="142" spans="23:40" x14ac:dyDescent="0.25">
      <c r="W142" s="131"/>
      <c r="Y142" s="131"/>
      <c r="AB142" s="131"/>
      <c r="AE142" s="131"/>
      <c r="AH142" s="131"/>
      <c r="AK142" s="131"/>
      <c r="AN142" s="169"/>
    </row>
    <row r="143" spans="23:40" x14ac:dyDescent="0.25">
      <c r="W143" s="131"/>
      <c r="Y143" s="131"/>
      <c r="AB143" s="131"/>
      <c r="AE143" s="131"/>
      <c r="AH143" s="131"/>
      <c r="AK143" s="131"/>
      <c r="AN143" s="169"/>
    </row>
    <row r="144" spans="23:40" x14ac:dyDescent="0.25">
      <c r="W144" s="131"/>
      <c r="Y144" s="131"/>
      <c r="AB144" s="131"/>
      <c r="AE144" s="131"/>
      <c r="AH144" s="131"/>
      <c r="AK144" s="131"/>
      <c r="AN144" s="169"/>
    </row>
    <row r="145" spans="23:40" x14ac:dyDescent="0.25">
      <c r="W145" s="131"/>
      <c r="Y145" s="131"/>
      <c r="AB145" s="131"/>
      <c r="AE145" s="131"/>
      <c r="AH145" s="131"/>
      <c r="AK145" s="131"/>
      <c r="AN145" s="169"/>
    </row>
    <row r="146" spans="23:40" x14ac:dyDescent="0.25">
      <c r="W146" s="131"/>
      <c r="Y146" s="131"/>
      <c r="AB146" s="131"/>
      <c r="AE146" s="131"/>
      <c r="AH146" s="131"/>
      <c r="AK146" s="131"/>
      <c r="AN146" s="169"/>
    </row>
    <row r="147" spans="23:40" x14ac:dyDescent="0.25">
      <c r="W147" s="131"/>
      <c r="Y147" s="131"/>
      <c r="AB147" s="131"/>
      <c r="AE147" s="131"/>
      <c r="AH147" s="131"/>
      <c r="AK147" s="131"/>
      <c r="AN147" s="169"/>
    </row>
    <row r="148" spans="23:40" x14ac:dyDescent="0.25">
      <c r="W148" s="131"/>
      <c r="Y148" s="131"/>
      <c r="AB148" s="131"/>
      <c r="AE148" s="131"/>
      <c r="AH148" s="131"/>
      <c r="AK148" s="131"/>
      <c r="AN148" s="169"/>
    </row>
    <row r="149" spans="23:40" x14ac:dyDescent="0.25">
      <c r="W149" s="131"/>
      <c r="Y149" s="131"/>
      <c r="AB149" s="131"/>
      <c r="AE149" s="131"/>
      <c r="AH149" s="131"/>
      <c r="AK149" s="131"/>
      <c r="AN149" s="169"/>
    </row>
    <row r="150" spans="23:40" x14ac:dyDescent="0.25">
      <c r="W150" s="131"/>
      <c r="Y150" s="131"/>
      <c r="AB150" s="131"/>
      <c r="AE150" s="131"/>
      <c r="AH150" s="131"/>
      <c r="AK150" s="131"/>
      <c r="AN150" s="169"/>
    </row>
    <row r="151" spans="23:40" x14ac:dyDescent="0.25">
      <c r="W151" s="131"/>
      <c r="Y151" s="131"/>
      <c r="AB151" s="131"/>
      <c r="AE151" s="131"/>
      <c r="AH151" s="131"/>
      <c r="AK151" s="131"/>
      <c r="AN151" s="169"/>
    </row>
    <row r="152" spans="23:40" x14ac:dyDescent="0.25">
      <c r="W152" s="131"/>
      <c r="Y152" s="131"/>
      <c r="AB152" s="131"/>
      <c r="AE152" s="131"/>
      <c r="AH152" s="131"/>
      <c r="AK152" s="131"/>
      <c r="AN152" s="169"/>
    </row>
    <row r="153" spans="23:40" x14ac:dyDescent="0.25">
      <c r="W153" s="131"/>
      <c r="Y153" s="131"/>
      <c r="AB153" s="131"/>
      <c r="AE153" s="131"/>
      <c r="AH153" s="131"/>
      <c r="AK153" s="131"/>
      <c r="AN153" s="169"/>
    </row>
    <row r="154" spans="23:40" x14ac:dyDescent="0.25">
      <c r="W154" s="131"/>
      <c r="Y154" s="131"/>
      <c r="AB154" s="131"/>
      <c r="AE154" s="131"/>
      <c r="AH154" s="131"/>
      <c r="AK154" s="131"/>
      <c r="AN154" s="169"/>
    </row>
    <row r="155" spans="23:40" x14ac:dyDescent="0.25">
      <c r="W155" s="131"/>
      <c r="Y155" s="131"/>
      <c r="AB155" s="131"/>
      <c r="AE155" s="131"/>
      <c r="AH155" s="131"/>
      <c r="AK155" s="131"/>
      <c r="AN155" s="169"/>
    </row>
    <row r="156" spans="23:40" x14ac:dyDescent="0.25">
      <c r="W156" s="131"/>
      <c r="Y156" s="131"/>
      <c r="AB156" s="131"/>
      <c r="AE156" s="131"/>
      <c r="AH156" s="131"/>
      <c r="AK156" s="131"/>
      <c r="AN156" s="169"/>
    </row>
    <row r="157" spans="23:40" x14ac:dyDescent="0.25">
      <c r="W157" s="131"/>
      <c r="Y157" s="131"/>
      <c r="AB157" s="131"/>
      <c r="AE157" s="131"/>
      <c r="AH157" s="131"/>
      <c r="AK157" s="131"/>
      <c r="AN157" s="169"/>
    </row>
    <row r="158" spans="23:40" x14ac:dyDescent="0.25">
      <c r="W158" s="131"/>
      <c r="Y158" s="131"/>
      <c r="AB158" s="131"/>
      <c r="AE158" s="131"/>
      <c r="AH158" s="131"/>
      <c r="AK158" s="131"/>
      <c r="AN158" s="169"/>
    </row>
    <row r="159" spans="23:40" x14ac:dyDescent="0.25">
      <c r="W159" s="131"/>
      <c r="Y159" s="131"/>
      <c r="AB159" s="131"/>
      <c r="AE159" s="131"/>
      <c r="AH159" s="131"/>
      <c r="AK159" s="131"/>
      <c r="AN159" s="169"/>
    </row>
    <row r="160" spans="23:40" x14ac:dyDescent="0.25">
      <c r="W160" s="131"/>
      <c r="Y160" s="131"/>
      <c r="AB160" s="131"/>
      <c r="AE160" s="131"/>
      <c r="AH160" s="131"/>
      <c r="AK160" s="131"/>
      <c r="AN160" s="169"/>
    </row>
    <row r="161" spans="23:40" x14ac:dyDescent="0.25">
      <c r="W161" s="131"/>
      <c r="Y161" s="131"/>
      <c r="AB161" s="131"/>
      <c r="AE161" s="131"/>
      <c r="AH161" s="131"/>
      <c r="AK161" s="131"/>
      <c r="AN161" s="169"/>
    </row>
    <row r="162" spans="23:40" x14ac:dyDescent="0.25">
      <c r="W162" s="131"/>
      <c r="Y162" s="131"/>
      <c r="AB162" s="131"/>
      <c r="AE162" s="131"/>
      <c r="AH162" s="131"/>
      <c r="AK162" s="131"/>
      <c r="AN162" s="169"/>
    </row>
    <row r="163" spans="23:40" x14ac:dyDescent="0.25">
      <c r="W163" s="131"/>
      <c r="Y163" s="131"/>
      <c r="AB163" s="131"/>
      <c r="AE163" s="131"/>
      <c r="AH163" s="131"/>
      <c r="AK163" s="131"/>
      <c r="AN163" s="169"/>
    </row>
    <row r="164" spans="23:40" x14ac:dyDescent="0.25">
      <c r="W164" s="131"/>
      <c r="Y164" s="131"/>
      <c r="AB164" s="131"/>
      <c r="AE164" s="131"/>
      <c r="AH164" s="131"/>
      <c r="AK164" s="131"/>
      <c r="AN164" s="169"/>
    </row>
    <row r="165" spans="23:40" x14ac:dyDescent="0.25">
      <c r="W165" s="131"/>
      <c r="Y165" s="131"/>
      <c r="AB165" s="131"/>
      <c r="AE165" s="131"/>
      <c r="AH165" s="131"/>
      <c r="AK165" s="131"/>
      <c r="AN165" s="169"/>
    </row>
    <row r="166" spans="23:40" x14ac:dyDescent="0.25">
      <c r="W166" s="131"/>
      <c r="Y166" s="131"/>
      <c r="AB166" s="131"/>
      <c r="AE166" s="131"/>
      <c r="AH166" s="131"/>
      <c r="AK166" s="131"/>
      <c r="AN166" s="169"/>
    </row>
    <row r="167" spans="23:40" x14ac:dyDescent="0.25">
      <c r="W167" s="131"/>
      <c r="Y167" s="131"/>
      <c r="AB167" s="131"/>
      <c r="AE167" s="131"/>
      <c r="AH167" s="131"/>
      <c r="AK167" s="131"/>
      <c r="AN167" s="169"/>
    </row>
    <row r="168" spans="23:40" x14ac:dyDescent="0.25">
      <c r="W168" s="131"/>
      <c r="Y168" s="131"/>
      <c r="AB168" s="131"/>
      <c r="AE168" s="131"/>
      <c r="AH168" s="131"/>
      <c r="AK168" s="131"/>
      <c r="AN168" s="169"/>
    </row>
    <row r="169" spans="23:40" x14ac:dyDescent="0.25">
      <c r="W169" s="131"/>
      <c r="Y169" s="131"/>
      <c r="AB169" s="131"/>
      <c r="AE169" s="131"/>
      <c r="AH169" s="131"/>
      <c r="AK169" s="131"/>
      <c r="AN169" s="169"/>
    </row>
    <row r="170" spans="23:40" x14ac:dyDescent="0.25">
      <c r="W170" s="131"/>
      <c r="Y170" s="131"/>
      <c r="AB170" s="131"/>
      <c r="AE170" s="131"/>
      <c r="AH170" s="131"/>
      <c r="AK170" s="131"/>
      <c r="AN170" s="169"/>
    </row>
    <row r="171" spans="23:40" x14ac:dyDescent="0.25">
      <c r="W171" s="131"/>
      <c r="Y171" s="131"/>
      <c r="AB171" s="131"/>
      <c r="AE171" s="131"/>
      <c r="AH171" s="131"/>
      <c r="AK171" s="131"/>
      <c r="AN171" s="169"/>
    </row>
    <row r="172" spans="23:40" x14ac:dyDescent="0.25">
      <c r="W172" s="131"/>
      <c r="Y172" s="131"/>
      <c r="AB172" s="131"/>
      <c r="AE172" s="131"/>
      <c r="AH172" s="131"/>
      <c r="AK172" s="131"/>
      <c r="AN172" s="169"/>
    </row>
    <row r="173" spans="23:40" x14ac:dyDescent="0.25">
      <c r="W173" s="131"/>
      <c r="Y173" s="131"/>
      <c r="AB173" s="131"/>
      <c r="AE173" s="131"/>
      <c r="AH173" s="131"/>
      <c r="AK173" s="131"/>
      <c r="AN173" s="169"/>
    </row>
    <row r="174" spans="23:40" x14ac:dyDescent="0.25">
      <c r="W174" s="131"/>
      <c r="Y174" s="131"/>
      <c r="AB174" s="131"/>
      <c r="AE174" s="131"/>
      <c r="AH174" s="131"/>
      <c r="AK174" s="131"/>
      <c r="AN174" s="169"/>
    </row>
    <row r="175" spans="23:40" x14ac:dyDescent="0.25">
      <c r="W175" s="131"/>
      <c r="Y175" s="131"/>
      <c r="AB175" s="131"/>
      <c r="AE175" s="131"/>
      <c r="AH175" s="131"/>
      <c r="AK175" s="131"/>
      <c r="AN175" s="169"/>
    </row>
    <row r="176" spans="23:40" x14ac:dyDescent="0.25">
      <c r="W176" s="131"/>
      <c r="Y176" s="131"/>
      <c r="AB176" s="131"/>
      <c r="AE176" s="131"/>
      <c r="AH176" s="131"/>
      <c r="AK176" s="131"/>
      <c r="AN176" s="169"/>
    </row>
    <row r="177" spans="23:40" x14ac:dyDescent="0.25">
      <c r="W177" s="131"/>
      <c r="Y177" s="131"/>
      <c r="AB177" s="131"/>
      <c r="AE177" s="131"/>
      <c r="AH177" s="131"/>
      <c r="AK177" s="131"/>
      <c r="AN177" s="169"/>
    </row>
    <row r="178" spans="23:40" x14ac:dyDescent="0.25">
      <c r="W178" s="131"/>
      <c r="Y178" s="131"/>
      <c r="AB178" s="131"/>
      <c r="AE178" s="131"/>
      <c r="AH178" s="131"/>
      <c r="AK178" s="131"/>
      <c r="AN178" s="169"/>
    </row>
    <row r="179" spans="23:40" x14ac:dyDescent="0.25">
      <c r="W179" s="131"/>
      <c r="Y179" s="131"/>
      <c r="AB179" s="131"/>
      <c r="AE179" s="131"/>
      <c r="AH179" s="131"/>
      <c r="AK179" s="131"/>
      <c r="AN179" s="169"/>
    </row>
    <row r="180" spans="23:40" x14ac:dyDescent="0.25">
      <c r="W180" s="131"/>
      <c r="Y180" s="131"/>
      <c r="AB180" s="131"/>
      <c r="AE180" s="131"/>
      <c r="AH180" s="131"/>
      <c r="AK180" s="131"/>
      <c r="AN180" s="169"/>
    </row>
    <row r="181" spans="23:40" x14ac:dyDescent="0.25">
      <c r="W181" s="131"/>
      <c r="Y181" s="131"/>
      <c r="AB181" s="131"/>
      <c r="AE181" s="131"/>
      <c r="AH181" s="131"/>
      <c r="AK181" s="131"/>
      <c r="AN181" s="169"/>
    </row>
    <row r="182" spans="23:40" x14ac:dyDescent="0.25">
      <c r="W182" s="131"/>
      <c r="Y182" s="131"/>
      <c r="AB182" s="131"/>
      <c r="AE182" s="131"/>
      <c r="AH182" s="131"/>
      <c r="AK182" s="131"/>
      <c r="AN182" s="169"/>
    </row>
    <row r="183" spans="23:40" x14ac:dyDescent="0.25">
      <c r="W183" s="131"/>
      <c r="Y183" s="131"/>
      <c r="AB183" s="131"/>
      <c r="AE183" s="131"/>
      <c r="AH183" s="131"/>
      <c r="AK183" s="131"/>
      <c r="AN183" s="169"/>
    </row>
    <row r="184" spans="23:40" x14ac:dyDescent="0.25">
      <c r="W184" s="131"/>
      <c r="Y184" s="131"/>
      <c r="AB184" s="131"/>
      <c r="AE184" s="131"/>
      <c r="AH184" s="131"/>
      <c r="AK184" s="131"/>
      <c r="AN184" s="169"/>
    </row>
    <row r="185" spans="23:40" x14ac:dyDescent="0.25">
      <c r="W185" s="131"/>
      <c r="Y185" s="131"/>
      <c r="AB185" s="131"/>
      <c r="AE185" s="131"/>
      <c r="AH185" s="131"/>
      <c r="AK185" s="131"/>
      <c r="AN185" s="169"/>
    </row>
    <row r="186" spans="23:40" x14ac:dyDescent="0.25">
      <c r="W186" s="131"/>
      <c r="Y186" s="131"/>
      <c r="AB186" s="131"/>
      <c r="AE186" s="131"/>
      <c r="AH186" s="131"/>
      <c r="AK186" s="131"/>
      <c r="AN186" s="169"/>
    </row>
    <row r="187" spans="23:40" x14ac:dyDescent="0.25">
      <c r="W187" s="131"/>
      <c r="Y187" s="131"/>
      <c r="AB187" s="131"/>
      <c r="AE187" s="131"/>
      <c r="AH187" s="131"/>
      <c r="AK187" s="131"/>
      <c r="AN187" s="169"/>
    </row>
    <row r="188" spans="23:40" x14ac:dyDescent="0.25">
      <c r="W188" s="131"/>
      <c r="Y188" s="131"/>
      <c r="AB188" s="131"/>
      <c r="AE188" s="131"/>
      <c r="AH188" s="131"/>
      <c r="AK188" s="131"/>
      <c r="AN188" s="169"/>
    </row>
    <row r="189" spans="23:40" x14ac:dyDescent="0.25">
      <c r="W189" s="131"/>
      <c r="Y189" s="131"/>
      <c r="AB189" s="131"/>
      <c r="AE189" s="131"/>
      <c r="AH189" s="131"/>
      <c r="AK189" s="131"/>
      <c r="AN189" s="169"/>
    </row>
    <row r="190" spans="23:40" x14ac:dyDescent="0.25">
      <c r="W190" s="131"/>
      <c r="Y190" s="131"/>
      <c r="AB190" s="131"/>
      <c r="AE190" s="131"/>
      <c r="AH190" s="131"/>
      <c r="AK190" s="131"/>
      <c r="AN190" s="169"/>
    </row>
    <row r="191" spans="23:40" x14ac:dyDescent="0.25">
      <c r="W191" s="131"/>
      <c r="Y191" s="131"/>
      <c r="AB191" s="131"/>
      <c r="AE191" s="131"/>
      <c r="AH191" s="131"/>
      <c r="AK191" s="131"/>
      <c r="AN191" s="169"/>
    </row>
    <row r="192" spans="23:40" x14ac:dyDescent="0.25">
      <c r="W192" s="131"/>
      <c r="Y192" s="131"/>
      <c r="AB192" s="131"/>
      <c r="AE192" s="131"/>
      <c r="AH192" s="131"/>
      <c r="AK192" s="131"/>
      <c r="AN192" s="169"/>
    </row>
    <row r="193" spans="23:40" x14ac:dyDescent="0.25">
      <c r="W193" s="131"/>
      <c r="Y193" s="131"/>
      <c r="AB193" s="131"/>
      <c r="AE193" s="131"/>
      <c r="AH193" s="131"/>
      <c r="AK193" s="131"/>
      <c r="AN193" s="169"/>
    </row>
    <row r="194" spans="23:40" x14ac:dyDescent="0.25">
      <c r="W194" s="131"/>
      <c r="Y194" s="131"/>
      <c r="AB194" s="131"/>
      <c r="AE194" s="131"/>
      <c r="AH194" s="131"/>
      <c r="AK194" s="131"/>
      <c r="AN194" s="169"/>
    </row>
    <row r="195" spans="23:40" x14ac:dyDescent="0.25">
      <c r="W195" s="131"/>
      <c r="Y195" s="131"/>
      <c r="AB195" s="131"/>
      <c r="AE195" s="131"/>
      <c r="AH195" s="131"/>
      <c r="AK195" s="131"/>
      <c r="AN195" s="169"/>
    </row>
    <row r="196" spans="23:40" x14ac:dyDescent="0.25">
      <c r="W196" s="131"/>
      <c r="Y196" s="131"/>
      <c r="AB196" s="131"/>
      <c r="AE196" s="131"/>
      <c r="AH196" s="131"/>
      <c r="AK196" s="131"/>
      <c r="AN196" s="169"/>
    </row>
    <row r="197" spans="23:40" x14ac:dyDescent="0.25">
      <c r="W197" s="131"/>
      <c r="Y197" s="131"/>
      <c r="AB197" s="131"/>
      <c r="AE197" s="131"/>
      <c r="AH197" s="131"/>
      <c r="AK197" s="131"/>
      <c r="AN197" s="169"/>
    </row>
    <row r="198" spans="23:40" x14ac:dyDescent="0.25">
      <c r="W198" s="131"/>
      <c r="Y198" s="131"/>
      <c r="AB198" s="131"/>
      <c r="AE198" s="131"/>
      <c r="AH198" s="131"/>
      <c r="AK198" s="131"/>
      <c r="AN198" s="169"/>
    </row>
    <row r="199" spans="23:40" x14ac:dyDescent="0.25">
      <c r="W199" s="131"/>
      <c r="Y199" s="131"/>
      <c r="AB199" s="131"/>
      <c r="AE199" s="131"/>
      <c r="AH199" s="131"/>
      <c r="AK199" s="131"/>
      <c r="AN199" s="169"/>
    </row>
    <row r="200" spans="23:40" x14ac:dyDescent="0.25">
      <c r="W200" s="131"/>
      <c r="Y200" s="131"/>
      <c r="AB200" s="131"/>
      <c r="AE200" s="131"/>
      <c r="AH200" s="131"/>
      <c r="AK200" s="131"/>
      <c r="AN200" s="169"/>
    </row>
    <row r="201" spans="23:40" x14ac:dyDescent="0.25">
      <c r="W201" s="131"/>
      <c r="Y201" s="131"/>
      <c r="AB201" s="131"/>
      <c r="AE201" s="131"/>
      <c r="AH201" s="131"/>
      <c r="AK201" s="131"/>
      <c r="AN201" s="169"/>
    </row>
    <row r="202" spans="23:40" x14ac:dyDescent="0.25">
      <c r="W202" s="131"/>
      <c r="Y202" s="131"/>
      <c r="AB202" s="131"/>
      <c r="AE202" s="131"/>
      <c r="AH202" s="131"/>
      <c r="AK202" s="131"/>
      <c r="AN202" s="169"/>
    </row>
    <row r="203" spans="23:40" x14ac:dyDescent="0.25">
      <c r="W203" s="131"/>
      <c r="Y203" s="131"/>
      <c r="AB203" s="131"/>
      <c r="AE203" s="131"/>
      <c r="AH203" s="131"/>
      <c r="AK203" s="131"/>
      <c r="AN203" s="169"/>
    </row>
    <row r="204" spans="23:40" x14ac:dyDescent="0.25">
      <c r="W204" s="131"/>
      <c r="Y204" s="131"/>
      <c r="AB204" s="131"/>
      <c r="AE204" s="131"/>
      <c r="AH204" s="131"/>
      <c r="AK204" s="131"/>
      <c r="AN204" s="169"/>
    </row>
    <row r="205" spans="23:40" x14ac:dyDescent="0.25">
      <c r="W205" s="131"/>
      <c r="Y205" s="131"/>
      <c r="AB205" s="131"/>
      <c r="AE205" s="131"/>
      <c r="AH205" s="131"/>
      <c r="AK205" s="131"/>
      <c r="AN205" s="169"/>
    </row>
    <row r="206" spans="23:40" x14ac:dyDescent="0.25">
      <c r="W206" s="131"/>
      <c r="Y206" s="131"/>
      <c r="AB206" s="131"/>
      <c r="AE206" s="131"/>
      <c r="AH206" s="131"/>
      <c r="AK206" s="131"/>
      <c r="AN206" s="169"/>
    </row>
    <row r="207" spans="23:40" x14ac:dyDescent="0.25">
      <c r="W207" s="131"/>
      <c r="Y207" s="131"/>
      <c r="AB207" s="131"/>
      <c r="AE207" s="131"/>
      <c r="AH207" s="131"/>
      <c r="AK207" s="131"/>
      <c r="AN207" s="169"/>
    </row>
    <row r="208" spans="23:40" x14ac:dyDescent="0.25">
      <c r="W208" s="131"/>
      <c r="Y208" s="131"/>
      <c r="AB208" s="131"/>
      <c r="AE208" s="131"/>
      <c r="AH208" s="131"/>
      <c r="AK208" s="131"/>
      <c r="AN208" s="169"/>
    </row>
    <row r="209" spans="23:40" x14ac:dyDescent="0.25">
      <c r="W209" s="131"/>
      <c r="Y209" s="131"/>
      <c r="AB209" s="131"/>
      <c r="AE209" s="131"/>
      <c r="AH209" s="131"/>
      <c r="AK209" s="131"/>
      <c r="AN209" s="169"/>
    </row>
    <row r="210" spans="23:40" x14ac:dyDescent="0.25">
      <c r="W210" s="131"/>
      <c r="Y210" s="131"/>
      <c r="AB210" s="131"/>
      <c r="AE210" s="131"/>
      <c r="AH210" s="131"/>
      <c r="AK210" s="131"/>
      <c r="AN210" s="169"/>
    </row>
    <row r="211" spans="23:40" x14ac:dyDescent="0.25">
      <c r="W211" s="131"/>
      <c r="Y211" s="131"/>
      <c r="AB211" s="131"/>
      <c r="AE211" s="131"/>
      <c r="AH211" s="131"/>
      <c r="AK211" s="131"/>
      <c r="AN211" s="169"/>
    </row>
    <row r="212" spans="23:40" x14ac:dyDescent="0.25">
      <c r="W212" s="131"/>
      <c r="Y212" s="131"/>
      <c r="AB212" s="131"/>
      <c r="AE212" s="131"/>
      <c r="AH212" s="131"/>
      <c r="AK212" s="131"/>
      <c r="AN212" s="169"/>
    </row>
    <row r="213" spans="23:40" x14ac:dyDescent="0.25">
      <c r="W213" s="131"/>
      <c r="Y213" s="131"/>
      <c r="AB213" s="131"/>
      <c r="AE213" s="131"/>
      <c r="AH213" s="131"/>
      <c r="AK213" s="131"/>
      <c r="AN213" s="169"/>
    </row>
    <row r="214" spans="23:40" x14ac:dyDescent="0.25">
      <c r="W214" s="131"/>
      <c r="Y214" s="131"/>
      <c r="AB214" s="131"/>
      <c r="AE214" s="131"/>
      <c r="AH214" s="131"/>
      <c r="AK214" s="131"/>
      <c r="AN214" s="169"/>
    </row>
    <row r="215" spans="23:40" x14ac:dyDescent="0.25">
      <c r="W215" s="131"/>
      <c r="Y215" s="131"/>
      <c r="AB215" s="131"/>
      <c r="AE215" s="131"/>
      <c r="AH215" s="131"/>
      <c r="AK215" s="131"/>
      <c r="AN215" s="169"/>
    </row>
    <row r="216" spans="23:40" x14ac:dyDescent="0.25">
      <c r="W216" s="131"/>
      <c r="Y216" s="131"/>
      <c r="AB216" s="131"/>
      <c r="AE216" s="131"/>
      <c r="AH216" s="131"/>
      <c r="AK216" s="131"/>
      <c r="AN216" s="169"/>
    </row>
    <row r="217" spans="23:40" x14ac:dyDescent="0.25">
      <c r="W217" s="131"/>
      <c r="Y217" s="131"/>
      <c r="AB217" s="131"/>
      <c r="AE217" s="131"/>
      <c r="AH217" s="131"/>
      <c r="AK217" s="131"/>
      <c r="AN217" s="169"/>
    </row>
    <row r="218" spans="23:40" x14ac:dyDescent="0.25">
      <c r="W218" s="131"/>
      <c r="Y218" s="131"/>
      <c r="AB218" s="131"/>
      <c r="AE218" s="131"/>
      <c r="AH218" s="131"/>
      <c r="AK218" s="131"/>
      <c r="AN218" s="169"/>
    </row>
    <row r="219" spans="23:40" x14ac:dyDescent="0.25">
      <c r="W219" s="131"/>
      <c r="Y219" s="131"/>
      <c r="AB219" s="131"/>
      <c r="AE219" s="131"/>
      <c r="AH219" s="131"/>
      <c r="AK219" s="131"/>
      <c r="AN219" s="169"/>
    </row>
    <row r="220" spans="23:40" x14ac:dyDescent="0.25">
      <c r="W220" s="131"/>
      <c r="Y220" s="131"/>
      <c r="AB220" s="131"/>
      <c r="AE220" s="131"/>
      <c r="AH220" s="131"/>
      <c r="AK220" s="131"/>
      <c r="AN220" s="169"/>
    </row>
    <row r="221" spans="23:40" x14ac:dyDescent="0.25">
      <c r="W221" s="131"/>
      <c r="Y221" s="131"/>
      <c r="AB221" s="131"/>
      <c r="AE221" s="131"/>
      <c r="AH221" s="131"/>
      <c r="AK221" s="131"/>
      <c r="AN221" s="169"/>
    </row>
    <row r="222" spans="23:40" x14ac:dyDescent="0.25">
      <c r="W222" s="131"/>
      <c r="Y222" s="131"/>
      <c r="AB222" s="131"/>
      <c r="AE222" s="131"/>
      <c r="AH222" s="131"/>
      <c r="AK222" s="131"/>
      <c r="AN222" s="169"/>
    </row>
    <row r="223" spans="23:40" x14ac:dyDescent="0.25">
      <c r="W223" s="131"/>
      <c r="Y223" s="131"/>
      <c r="AB223" s="131"/>
      <c r="AE223" s="131"/>
      <c r="AH223" s="131"/>
      <c r="AK223" s="131"/>
      <c r="AN223" s="169"/>
    </row>
    <row r="224" spans="23:40" x14ac:dyDescent="0.25">
      <c r="W224" s="131"/>
      <c r="Y224" s="131"/>
      <c r="AB224" s="131"/>
      <c r="AE224" s="131"/>
      <c r="AH224" s="131"/>
      <c r="AK224" s="131"/>
      <c r="AN224" s="169"/>
    </row>
    <row r="225" spans="23:40" x14ac:dyDescent="0.25">
      <c r="W225" s="131"/>
      <c r="Y225" s="131"/>
      <c r="AB225" s="131"/>
      <c r="AE225" s="131"/>
      <c r="AH225" s="131"/>
      <c r="AK225" s="131"/>
      <c r="AN225" s="169"/>
    </row>
    <row r="226" spans="23:40" x14ac:dyDescent="0.25">
      <c r="W226" s="131"/>
      <c r="Y226" s="131"/>
      <c r="AB226" s="131"/>
      <c r="AE226" s="131"/>
      <c r="AH226" s="131"/>
      <c r="AK226" s="131"/>
      <c r="AN226" s="169"/>
    </row>
    <row r="227" spans="23:40" x14ac:dyDescent="0.25">
      <c r="W227" s="131"/>
      <c r="Y227" s="131"/>
      <c r="AB227" s="131"/>
      <c r="AE227" s="131"/>
      <c r="AH227" s="131"/>
      <c r="AK227" s="131"/>
      <c r="AN227" s="169"/>
    </row>
    <row r="228" spans="23:40" x14ac:dyDescent="0.25">
      <c r="W228" s="131"/>
      <c r="Y228" s="131"/>
      <c r="AB228" s="131"/>
      <c r="AE228" s="131"/>
      <c r="AH228" s="131"/>
      <c r="AK228" s="131"/>
      <c r="AN228" s="169"/>
    </row>
    <row r="229" spans="23:40" x14ac:dyDescent="0.25">
      <c r="W229" s="131"/>
      <c r="Y229" s="131"/>
      <c r="AB229" s="131"/>
      <c r="AE229" s="131"/>
      <c r="AH229" s="131"/>
      <c r="AK229" s="131"/>
      <c r="AN229" s="169"/>
    </row>
    <row r="230" spans="23:40" x14ac:dyDescent="0.25">
      <c r="W230" s="131"/>
      <c r="Y230" s="131"/>
      <c r="AB230" s="131"/>
      <c r="AE230" s="131"/>
      <c r="AH230" s="131"/>
      <c r="AK230" s="131"/>
      <c r="AN230" s="169"/>
    </row>
    <row r="231" spans="23:40" x14ac:dyDescent="0.25">
      <c r="W231" s="131"/>
      <c r="Y231" s="131"/>
      <c r="AB231" s="131"/>
      <c r="AE231" s="131"/>
      <c r="AH231" s="131"/>
      <c r="AK231" s="131"/>
      <c r="AN231" s="169"/>
    </row>
    <row r="232" spans="23:40" x14ac:dyDescent="0.25">
      <c r="W232" s="131"/>
      <c r="Y232" s="131"/>
      <c r="AB232" s="131"/>
      <c r="AE232" s="131"/>
      <c r="AH232" s="131"/>
      <c r="AK232" s="131"/>
      <c r="AN232" s="169"/>
    </row>
    <row r="233" spans="23:40" x14ac:dyDescent="0.25">
      <c r="W233" s="131"/>
      <c r="Y233" s="131"/>
      <c r="AB233" s="131"/>
      <c r="AE233" s="131"/>
      <c r="AH233" s="131"/>
      <c r="AK233" s="131"/>
      <c r="AN233" s="169"/>
    </row>
    <row r="234" spans="23:40" x14ac:dyDescent="0.25">
      <c r="W234" s="131"/>
      <c r="Y234" s="131"/>
      <c r="AB234" s="131"/>
      <c r="AE234" s="131"/>
      <c r="AH234" s="131"/>
      <c r="AK234" s="131"/>
      <c r="AN234" s="169"/>
    </row>
    <row r="235" spans="23:40" x14ac:dyDescent="0.25">
      <c r="W235" s="131"/>
      <c r="Y235" s="131"/>
      <c r="AB235" s="131"/>
      <c r="AE235" s="131"/>
      <c r="AH235" s="131"/>
      <c r="AK235" s="131"/>
      <c r="AN235" s="169"/>
    </row>
    <row r="236" spans="23:40" x14ac:dyDescent="0.25">
      <c r="W236" s="131"/>
      <c r="Y236" s="131"/>
      <c r="AB236" s="131"/>
      <c r="AE236" s="131"/>
      <c r="AH236" s="131"/>
      <c r="AK236" s="131"/>
      <c r="AN236" s="169"/>
    </row>
    <row r="237" spans="23:40" x14ac:dyDescent="0.25">
      <c r="W237" s="131"/>
      <c r="Y237" s="131"/>
      <c r="AB237" s="131"/>
      <c r="AE237" s="131"/>
      <c r="AH237" s="131"/>
      <c r="AK237" s="131"/>
      <c r="AN237" s="169"/>
    </row>
    <row r="238" spans="23:40" x14ac:dyDescent="0.25">
      <c r="W238" s="131"/>
      <c r="Y238" s="131"/>
      <c r="AB238" s="131"/>
      <c r="AE238" s="131"/>
      <c r="AH238" s="131"/>
      <c r="AK238" s="131"/>
      <c r="AN238" s="169"/>
    </row>
    <row r="239" spans="23:40" x14ac:dyDescent="0.25">
      <c r="W239" s="131"/>
      <c r="Y239" s="131"/>
      <c r="AB239" s="131"/>
      <c r="AE239" s="131"/>
      <c r="AH239" s="131"/>
      <c r="AK239" s="131"/>
      <c r="AN239" s="169"/>
    </row>
    <row r="240" spans="23:40" x14ac:dyDescent="0.25">
      <c r="W240" s="131"/>
      <c r="Y240" s="131"/>
      <c r="AB240" s="131"/>
      <c r="AE240" s="131"/>
      <c r="AH240" s="131"/>
      <c r="AK240" s="131"/>
      <c r="AN240" s="169"/>
    </row>
    <row r="241" spans="23:40" x14ac:dyDescent="0.25">
      <c r="W241" s="131"/>
      <c r="Y241" s="131"/>
      <c r="AB241" s="131"/>
      <c r="AE241" s="131"/>
      <c r="AH241" s="131"/>
      <c r="AK241" s="131"/>
      <c r="AN241" s="169"/>
    </row>
    <row r="242" spans="23:40" x14ac:dyDescent="0.25">
      <c r="W242" s="131"/>
      <c r="Y242" s="131"/>
      <c r="AB242" s="131"/>
      <c r="AE242" s="131"/>
      <c r="AH242" s="131"/>
      <c r="AK242" s="131"/>
      <c r="AN242" s="169"/>
    </row>
    <row r="243" spans="23:40" x14ac:dyDescent="0.25">
      <c r="W243" s="131"/>
      <c r="Y243" s="131"/>
      <c r="AB243" s="131"/>
      <c r="AE243" s="131"/>
      <c r="AH243" s="131"/>
      <c r="AK243" s="131"/>
      <c r="AN243" s="169"/>
    </row>
    <row r="244" spans="23:40" x14ac:dyDescent="0.25">
      <c r="W244" s="131"/>
      <c r="Y244" s="131"/>
      <c r="AB244" s="131"/>
      <c r="AE244" s="131"/>
      <c r="AH244" s="131"/>
      <c r="AK244" s="131"/>
      <c r="AN244" s="169"/>
    </row>
    <row r="245" spans="23:40" x14ac:dyDescent="0.25">
      <c r="W245" s="131"/>
      <c r="Y245" s="131"/>
      <c r="AB245" s="131"/>
      <c r="AE245" s="131"/>
      <c r="AH245" s="131"/>
      <c r="AK245" s="131"/>
      <c r="AN245" s="169"/>
    </row>
    <row r="246" spans="23:40" x14ac:dyDescent="0.25">
      <c r="W246" s="131"/>
      <c r="Y246" s="131"/>
      <c r="AB246" s="131"/>
      <c r="AE246" s="131"/>
      <c r="AH246" s="131"/>
      <c r="AK246" s="131"/>
      <c r="AN246" s="169"/>
    </row>
    <row r="247" spans="23:40" x14ac:dyDescent="0.25">
      <c r="W247" s="131"/>
      <c r="Y247" s="131"/>
      <c r="AB247" s="131"/>
      <c r="AE247" s="131"/>
      <c r="AH247" s="131"/>
      <c r="AK247" s="131"/>
      <c r="AN247" s="169"/>
    </row>
    <row r="248" spans="23:40" x14ac:dyDescent="0.25">
      <c r="W248" s="131"/>
      <c r="Y248" s="131"/>
      <c r="AB248" s="131"/>
      <c r="AE248" s="131"/>
      <c r="AH248" s="131"/>
      <c r="AK248" s="131"/>
      <c r="AN248" s="169"/>
    </row>
    <row r="249" spans="23:40" x14ac:dyDescent="0.25">
      <c r="W249" s="131"/>
      <c r="Y249" s="131"/>
      <c r="AB249" s="131"/>
      <c r="AE249" s="131"/>
      <c r="AH249" s="131"/>
      <c r="AK249" s="131"/>
      <c r="AN249" s="169"/>
    </row>
    <row r="250" spans="23:40" x14ac:dyDescent="0.25">
      <c r="W250" s="131"/>
      <c r="Y250" s="131"/>
      <c r="AB250" s="131"/>
      <c r="AE250" s="131"/>
      <c r="AH250" s="131"/>
      <c r="AK250" s="131"/>
      <c r="AN250" s="169"/>
    </row>
    <row r="251" spans="23:40" x14ac:dyDescent="0.25">
      <c r="W251" s="131"/>
      <c r="Y251" s="131"/>
      <c r="AB251" s="131"/>
      <c r="AE251" s="131"/>
      <c r="AH251" s="131"/>
      <c r="AK251" s="131"/>
      <c r="AN251" s="169"/>
    </row>
    <row r="252" spans="23:40" x14ac:dyDescent="0.25">
      <c r="W252" s="131"/>
      <c r="Y252" s="131"/>
      <c r="AB252" s="131"/>
      <c r="AE252" s="131"/>
      <c r="AH252" s="131"/>
      <c r="AK252" s="131"/>
      <c r="AN252" s="169"/>
    </row>
    <row r="253" spans="23:40" x14ac:dyDescent="0.25">
      <c r="W253" s="131"/>
      <c r="Y253" s="131"/>
      <c r="AB253" s="131"/>
      <c r="AE253" s="131"/>
      <c r="AH253" s="131"/>
      <c r="AK253" s="131"/>
      <c r="AN253" s="169"/>
    </row>
    <row r="254" spans="23:40" x14ac:dyDescent="0.25">
      <c r="W254" s="131"/>
      <c r="Y254" s="131"/>
      <c r="AB254" s="131"/>
      <c r="AE254" s="131"/>
      <c r="AH254" s="131"/>
      <c r="AK254" s="131"/>
      <c r="AN254" s="169"/>
    </row>
    <row r="255" spans="23:40" x14ac:dyDescent="0.25">
      <c r="W255" s="131"/>
      <c r="Y255" s="131"/>
      <c r="AB255" s="131"/>
      <c r="AE255" s="131"/>
      <c r="AH255" s="131"/>
      <c r="AK255" s="131"/>
      <c r="AN255" s="169"/>
    </row>
    <row r="256" spans="23:40" x14ac:dyDescent="0.25">
      <c r="W256" s="131"/>
      <c r="Y256" s="131"/>
      <c r="AB256" s="131"/>
      <c r="AE256" s="131"/>
      <c r="AH256" s="131"/>
      <c r="AK256" s="131"/>
      <c r="AN256" s="169"/>
    </row>
    <row r="257" spans="23:40" x14ac:dyDescent="0.25">
      <c r="W257" s="131"/>
      <c r="Y257" s="131"/>
      <c r="AB257" s="131"/>
      <c r="AE257" s="131"/>
      <c r="AH257" s="131"/>
      <c r="AK257" s="131"/>
      <c r="AN257" s="169"/>
    </row>
    <row r="258" spans="23:40" x14ac:dyDescent="0.25">
      <c r="W258" s="131"/>
      <c r="Y258" s="131"/>
      <c r="AB258" s="131"/>
      <c r="AE258" s="131"/>
      <c r="AH258" s="131"/>
      <c r="AK258" s="131"/>
      <c r="AN258" s="169"/>
    </row>
    <row r="259" spans="23:40" x14ac:dyDescent="0.25">
      <c r="W259" s="131"/>
      <c r="Y259" s="131"/>
      <c r="AB259" s="131"/>
      <c r="AE259" s="131"/>
      <c r="AH259" s="131"/>
      <c r="AK259" s="131"/>
      <c r="AN259" s="169"/>
    </row>
    <row r="260" spans="23:40" x14ac:dyDescent="0.25">
      <c r="W260" s="131"/>
      <c r="Y260" s="131"/>
      <c r="AB260" s="131"/>
      <c r="AE260" s="131"/>
      <c r="AH260" s="131"/>
      <c r="AK260" s="131"/>
      <c r="AN260" s="169"/>
    </row>
    <row r="261" spans="23:40" x14ac:dyDescent="0.25">
      <c r="W261" s="131"/>
      <c r="Y261" s="131"/>
      <c r="AB261" s="131"/>
      <c r="AE261" s="131"/>
      <c r="AH261" s="131"/>
      <c r="AK261" s="131"/>
      <c r="AN261" s="169"/>
    </row>
    <row r="262" spans="23:40" x14ac:dyDescent="0.25">
      <c r="W262" s="131"/>
      <c r="Y262" s="131"/>
      <c r="AB262" s="131"/>
      <c r="AE262" s="131"/>
      <c r="AH262" s="131"/>
      <c r="AK262" s="131"/>
      <c r="AN262" s="169"/>
    </row>
    <row r="263" spans="23:40" x14ac:dyDescent="0.25">
      <c r="W263" s="131"/>
      <c r="Y263" s="131"/>
      <c r="AB263" s="131"/>
      <c r="AE263" s="131"/>
      <c r="AH263" s="131"/>
      <c r="AK263" s="131"/>
      <c r="AN263" s="169"/>
    </row>
    <row r="264" spans="23:40" x14ac:dyDescent="0.25">
      <c r="W264" s="131"/>
      <c r="Y264" s="131"/>
      <c r="AB264" s="131"/>
      <c r="AE264" s="131"/>
      <c r="AH264" s="131"/>
      <c r="AK264" s="131"/>
      <c r="AN264" s="169"/>
    </row>
    <row r="265" spans="23:40" x14ac:dyDescent="0.25">
      <c r="W265" s="131"/>
      <c r="Y265" s="131"/>
      <c r="AB265" s="131"/>
      <c r="AE265" s="131"/>
      <c r="AH265" s="131"/>
      <c r="AK265" s="131"/>
      <c r="AN265" s="169"/>
    </row>
    <row r="266" spans="23:40" x14ac:dyDescent="0.25">
      <c r="W266" s="131"/>
      <c r="Y266" s="131"/>
      <c r="AB266" s="131"/>
      <c r="AE266" s="131"/>
      <c r="AH266" s="131"/>
      <c r="AK266" s="131"/>
      <c r="AN266" s="169"/>
    </row>
    <row r="267" spans="23:40" x14ac:dyDescent="0.25">
      <c r="W267" s="131"/>
      <c r="Y267" s="131"/>
      <c r="AB267" s="131"/>
      <c r="AE267" s="131"/>
      <c r="AH267" s="131"/>
      <c r="AK267" s="131"/>
      <c r="AN267" s="169"/>
    </row>
    <row r="268" spans="23:40" x14ac:dyDescent="0.25">
      <c r="W268" s="131"/>
      <c r="Y268" s="131"/>
      <c r="AB268" s="131"/>
      <c r="AE268" s="131"/>
      <c r="AH268" s="131"/>
      <c r="AK268" s="131"/>
      <c r="AN268" s="169"/>
    </row>
    <row r="269" spans="23:40" x14ac:dyDescent="0.25">
      <c r="W269" s="131"/>
      <c r="Y269" s="131"/>
      <c r="AB269" s="131"/>
      <c r="AE269" s="131"/>
      <c r="AH269" s="131"/>
      <c r="AK269" s="131"/>
      <c r="AN269" s="169"/>
    </row>
    <row r="270" spans="23:40" x14ac:dyDescent="0.25">
      <c r="W270" s="131"/>
      <c r="Y270" s="131"/>
      <c r="AB270" s="131"/>
      <c r="AE270" s="131"/>
      <c r="AH270" s="131"/>
      <c r="AK270" s="131"/>
      <c r="AN270" s="169"/>
    </row>
    <row r="271" spans="23:40" x14ac:dyDescent="0.25">
      <c r="W271" s="131"/>
      <c r="Y271" s="131"/>
      <c r="AB271" s="131"/>
      <c r="AE271" s="131"/>
      <c r="AH271" s="131"/>
      <c r="AK271" s="131"/>
      <c r="AN271" s="169"/>
    </row>
    <row r="272" spans="23:40" x14ac:dyDescent="0.25">
      <c r="W272" s="131"/>
      <c r="Y272" s="131"/>
      <c r="AB272" s="131"/>
      <c r="AE272" s="131"/>
      <c r="AH272" s="131"/>
      <c r="AK272" s="131"/>
      <c r="AN272" s="169"/>
    </row>
    <row r="273" spans="23:40" x14ac:dyDescent="0.25">
      <c r="W273" s="131"/>
      <c r="Y273" s="131"/>
      <c r="AB273" s="131"/>
      <c r="AE273" s="131"/>
      <c r="AH273" s="131"/>
      <c r="AK273" s="131"/>
      <c r="AN273" s="169"/>
    </row>
    <row r="274" spans="23:40" x14ac:dyDescent="0.25">
      <c r="W274" s="131"/>
      <c r="Y274" s="131"/>
      <c r="AB274" s="131"/>
      <c r="AE274" s="131"/>
      <c r="AH274" s="131"/>
      <c r="AK274" s="131"/>
      <c r="AN274" s="169"/>
    </row>
    <row r="275" spans="23:40" x14ac:dyDescent="0.25">
      <c r="W275" s="131"/>
      <c r="Y275" s="131"/>
      <c r="AB275" s="131"/>
      <c r="AE275" s="131"/>
      <c r="AH275" s="131"/>
      <c r="AK275" s="131"/>
      <c r="AN275" s="169"/>
    </row>
    <row r="276" spans="23:40" x14ac:dyDescent="0.25">
      <c r="W276" s="131"/>
      <c r="Y276" s="131"/>
      <c r="AB276" s="131"/>
      <c r="AE276" s="131"/>
      <c r="AH276" s="131"/>
      <c r="AK276" s="131"/>
      <c r="AN276" s="169"/>
    </row>
    <row r="277" spans="23:40" x14ac:dyDescent="0.25">
      <c r="W277" s="131"/>
      <c r="Y277" s="131"/>
      <c r="AB277" s="131"/>
      <c r="AE277" s="131"/>
      <c r="AH277" s="131"/>
      <c r="AK277" s="131"/>
      <c r="AN277" s="169"/>
    </row>
    <row r="278" spans="23:40" x14ac:dyDescent="0.25">
      <c r="W278" s="131"/>
      <c r="Y278" s="131"/>
      <c r="AB278" s="131"/>
      <c r="AE278" s="131"/>
      <c r="AH278" s="131"/>
      <c r="AK278" s="131"/>
      <c r="AN278" s="169"/>
    </row>
    <row r="279" spans="23:40" x14ac:dyDescent="0.25">
      <c r="W279" s="131"/>
      <c r="Y279" s="131"/>
      <c r="AB279" s="131"/>
      <c r="AE279" s="131"/>
      <c r="AH279" s="131"/>
      <c r="AK279" s="131"/>
      <c r="AN279" s="169"/>
    </row>
    <row r="280" spans="23:40" x14ac:dyDescent="0.25">
      <c r="W280" s="131"/>
      <c r="Y280" s="131"/>
      <c r="AB280" s="131"/>
      <c r="AE280" s="131"/>
      <c r="AH280" s="131"/>
      <c r="AK280" s="131"/>
      <c r="AN280" s="169"/>
    </row>
    <row r="281" spans="23:40" x14ac:dyDescent="0.25">
      <c r="W281" s="131"/>
      <c r="Y281" s="131"/>
      <c r="AB281" s="131"/>
      <c r="AE281" s="131"/>
      <c r="AH281" s="131"/>
      <c r="AK281" s="131"/>
      <c r="AN281" s="169"/>
    </row>
    <row r="282" spans="23:40" x14ac:dyDescent="0.25">
      <c r="W282" s="131"/>
      <c r="Y282" s="131"/>
      <c r="AB282" s="131"/>
      <c r="AE282" s="131"/>
      <c r="AH282" s="131"/>
      <c r="AK282" s="131"/>
      <c r="AN282" s="169"/>
    </row>
    <row r="283" spans="23:40" x14ac:dyDescent="0.25">
      <c r="W283" s="131"/>
      <c r="Y283" s="131"/>
      <c r="AB283" s="131"/>
      <c r="AE283" s="131"/>
      <c r="AH283" s="131"/>
      <c r="AK283" s="131"/>
      <c r="AN283" s="169"/>
    </row>
    <row r="284" spans="23:40" x14ac:dyDescent="0.25">
      <c r="W284" s="131"/>
      <c r="Y284" s="131"/>
      <c r="AB284" s="131"/>
      <c r="AE284" s="131"/>
      <c r="AH284" s="131"/>
      <c r="AK284" s="131"/>
      <c r="AN284" s="169"/>
    </row>
    <row r="285" spans="23:40" x14ac:dyDescent="0.25">
      <c r="W285" s="131"/>
      <c r="Y285" s="131"/>
      <c r="AB285" s="131"/>
      <c r="AE285" s="131"/>
      <c r="AH285" s="131"/>
      <c r="AK285" s="131"/>
      <c r="AN285" s="169"/>
    </row>
    <row r="286" spans="23:40" x14ac:dyDescent="0.25">
      <c r="W286" s="131"/>
      <c r="Y286" s="131"/>
      <c r="AB286" s="131"/>
      <c r="AE286" s="131"/>
      <c r="AH286" s="131"/>
      <c r="AK286" s="131"/>
      <c r="AN286" s="169"/>
    </row>
    <row r="287" spans="23:40" x14ac:dyDescent="0.25">
      <c r="W287" s="131"/>
      <c r="Y287" s="131"/>
      <c r="AB287" s="131"/>
      <c r="AE287" s="131"/>
      <c r="AH287" s="131"/>
      <c r="AK287" s="131"/>
      <c r="AN287" s="169"/>
    </row>
    <row r="288" spans="23:40" x14ac:dyDescent="0.25">
      <c r="W288" s="131"/>
      <c r="Y288" s="131"/>
      <c r="AB288" s="131"/>
      <c r="AE288" s="131"/>
      <c r="AH288" s="131"/>
      <c r="AK288" s="131"/>
      <c r="AN288" s="169"/>
    </row>
    <row r="289" spans="23:40" x14ac:dyDescent="0.25">
      <c r="W289" s="131"/>
      <c r="Y289" s="131"/>
      <c r="AB289" s="131"/>
      <c r="AE289" s="131"/>
      <c r="AH289" s="131"/>
      <c r="AK289" s="131"/>
      <c r="AN289" s="169"/>
    </row>
    <row r="290" spans="23:40" x14ac:dyDescent="0.25">
      <c r="W290" s="131"/>
      <c r="Y290" s="131"/>
      <c r="AB290" s="131"/>
      <c r="AE290" s="131"/>
      <c r="AH290" s="131"/>
      <c r="AK290" s="131"/>
      <c r="AN290" s="169"/>
    </row>
    <row r="291" spans="23:40" x14ac:dyDescent="0.25">
      <c r="W291" s="131"/>
      <c r="Y291" s="131"/>
      <c r="AB291" s="131"/>
      <c r="AE291" s="131"/>
      <c r="AH291" s="131"/>
      <c r="AK291" s="131"/>
      <c r="AN291" s="169"/>
    </row>
    <row r="292" spans="23:40" x14ac:dyDescent="0.25">
      <c r="W292" s="131"/>
      <c r="Y292" s="131"/>
      <c r="AB292" s="131"/>
      <c r="AE292" s="131"/>
      <c r="AH292" s="131"/>
      <c r="AK292" s="131"/>
      <c r="AN292" s="169"/>
    </row>
    <row r="293" spans="23:40" x14ac:dyDescent="0.25">
      <c r="W293" s="131"/>
      <c r="Y293" s="131"/>
      <c r="AB293" s="131"/>
      <c r="AE293" s="131"/>
      <c r="AH293" s="131"/>
      <c r="AK293" s="131"/>
      <c r="AN293" s="169"/>
    </row>
    <row r="294" spans="23:40" x14ac:dyDescent="0.25">
      <c r="W294" s="131"/>
      <c r="Y294" s="131"/>
      <c r="AB294" s="131"/>
      <c r="AE294" s="131"/>
      <c r="AH294" s="131"/>
      <c r="AK294" s="131"/>
      <c r="AN294" s="169"/>
    </row>
    <row r="295" spans="23:40" x14ac:dyDescent="0.25">
      <c r="W295" s="131"/>
      <c r="Y295" s="131"/>
      <c r="AB295" s="131"/>
      <c r="AE295" s="131"/>
      <c r="AH295" s="131"/>
      <c r="AK295" s="131"/>
      <c r="AN295" s="169"/>
    </row>
    <row r="296" spans="23:40" x14ac:dyDescent="0.25">
      <c r="W296" s="131"/>
      <c r="Y296" s="131"/>
      <c r="AB296" s="131"/>
      <c r="AE296" s="131"/>
      <c r="AH296" s="131"/>
      <c r="AK296" s="131"/>
      <c r="AN296" s="169"/>
    </row>
    <row r="297" spans="23:40" x14ac:dyDescent="0.25">
      <c r="W297" s="131"/>
      <c r="Y297" s="131"/>
      <c r="AB297" s="131"/>
      <c r="AE297" s="131"/>
      <c r="AH297" s="131"/>
      <c r="AK297" s="131"/>
      <c r="AN297" s="169"/>
    </row>
    <row r="298" spans="23:40" x14ac:dyDescent="0.25">
      <c r="W298" s="131"/>
      <c r="Y298" s="131"/>
      <c r="AB298" s="131"/>
      <c r="AE298" s="131"/>
      <c r="AH298" s="131"/>
      <c r="AK298" s="131"/>
      <c r="AN298" s="169"/>
    </row>
    <row r="299" spans="23:40" x14ac:dyDescent="0.25">
      <c r="W299" s="131"/>
      <c r="Y299" s="131"/>
      <c r="AB299" s="131"/>
      <c r="AE299" s="131"/>
      <c r="AH299" s="131"/>
      <c r="AK299" s="131"/>
      <c r="AN299" s="169"/>
    </row>
    <row r="300" spans="23:40" x14ac:dyDescent="0.25">
      <c r="W300" s="131"/>
      <c r="Y300" s="131"/>
      <c r="AB300" s="131"/>
      <c r="AE300" s="131"/>
      <c r="AH300" s="131"/>
      <c r="AK300" s="131"/>
      <c r="AN300" s="169"/>
    </row>
    <row r="301" spans="23:40" x14ac:dyDescent="0.25">
      <c r="W301" s="131"/>
      <c r="Y301" s="131"/>
      <c r="AB301" s="131"/>
      <c r="AE301" s="131"/>
      <c r="AH301" s="131"/>
      <c r="AK301" s="131"/>
      <c r="AN301" s="169"/>
    </row>
    <row r="302" spans="23:40" x14ac:dyDescent="0.25">
      <c r="W302" s="131"/>
      <c r="Y302" s="131"/>
      <c r="AB302" s="131"/>
      <c r="AE302" s="131"/>
      <c r="AH302" s="131"/>
      <c r="AK302" s="131"/>
      <c r="AN302" s="169"/>
    </row>
    <row r="303" spans="23:40" x14ac:dyDescent="0.25">
      <c r="W303" s="131"/>
      <c r="Y303" s="131"/>
      <c r="AB303" s="131"/>
      <c r="AE303" s="131"/>
      <c r="AH303" s="131"/>
      <c r="AK303" s="131"/>
      <c r="AN303" s="169"/>
    </row>
    <row r="304" spans="23:40" x14ac:dyDescent="0.25">
      <c r="W304" s="131"/>
      <c r="Y304" s="131"/>
      <c r="AB304" s="131"/>
      <c r="AE304" s="131"/>
      <c r="AH304" s="131"/>
      <c r="AK304" s="131"/>
      <c r="AN304" s="169"/>
    </row>
    <row r="305" spans="23:40" x14ac:dyDescent="0.25">
      <c r="W305" s="131"/>
      <c r="Y305" s="131"/>
      <c r="AB305" s="131"/>
      <c r="AE305" s="131"/>
      <c r="AH305" s="131"/>
      <c r="AK305" s="131"/>
      <c r="AN305" s="169"/>
    </row>
    <row r="306" spans="23:40" x14ac:dyDescent="0.25">
      <c r="W306" s="131"/>
      <c r="Y306" s="131"/>
      <c r="AB306" s="131"/>
      <c r="AE306" s="131"/>
      <c r="AH306" s="131"/>
      <c r="AK306" s="131"/>
      <c r="AN306" s="169"/>
    </row>
    <row r="307" spans="23:40" x14ac:dyDescent="0.25">
      <c r="W307" s="131"/>
      <c r="Y307" s="131"/>
      <c r="AB307" s="131"/>
      <c r="AE307" s="131"/>
      <c r="AH307" s="131"/>
      <c r="AK307" s="131"/>
      <c r="AN307" s="169"/>
    </row>
    <row r="308" spans="23:40" x14ac:dyDescent="0.25">
      <c r="W308" s="131"/>
      <c r="Y308" s="131"/>
      <c r="AB308" s="131"/>
      <c r="AE308" s="131"/>
      <c r="AH308" s="131"/>
      <c r="AK308" s="131"/>
      <c r="AN308" s="169"/>
    </row>
    <row r="309" spans="23:40" x14ac:dyDescent="0.25">
      <c r="W309" s="131"/>
      <c r="Y309" s="131"/>
      <c r="AB309" s="131"/>
      <c r="AE309" s="131"/>
      <c r="AH309" s="131"/>
      <c r="AK309" s="131"/>
      <c r="AN309" s="169"/>
    </row>
    <row r="310" spans="23:40" x14ac:dyDescent="0.25">
      <c r="W310" s="131"/>
      <c r="Y310" s="131"/>
      <c r="AB310" s="131"/>
      <c r="AE310" s="131"/>
      <c r="AH310" s="131"/>
      <c r="AK310" s="131"/>
      <c r="AN310" s="169"/>
    </row>
    <row r="311" spans="23:40" x14ac:dyDescent="0.25">
      <c r="W311" s="131"/>
      <c r="Y311" s="131"/>
      <c r="AB311" s="131"/>
      <c r="AE311" s="131"/>
      <c r="AH311" s="131"/>
      <c r="AK311" s="131"/>
      <c r="AN311" s="169"/>
    </row>
    <row r="312" spans="23:40" x14ac:dyDescent="0.25">
      <c r="W312" s="131"/>
      <c r="Y312" s="131"/>
      <c r="AB312" s="131"/>
      <c r="AE312" s="131"/>
      <c r="AH312" s="131"/>
      <c r="AK312" s="131"/>
      <c r="AN312" s="169"/>
    </row>
    <row r="313" spans="23:40" x14ac:dyDescent="0.25">
      <c r="W313" s="131"/>
      <c r="Y313" s="131"/>
      <c r="AB313" s="131"/>
      <c r="AE313" s="131"/>
      <c r="AH313" s="131"/>
      <c r="AK313" s="131"/>
      <c r="AN313" s="169"/>
    </row>
    <row r="314" spans="23:40" x14ac:dyDescent="0.25">
      <c r="W314" s="131"/>
      <c r="Y314" s="131"/>
      <c r="AB314" s="131"/>
      <c r="AE314" s="131"/>
      <c r="AH314" s="131"/>
      <c r="AK314" s="131"/>
      <c r="AN314" s="169"/>
    </row>
    <row r="315" spans="23:40" x14ac:dyDescent="0.25">
      <c r="W315" s="131"/>
      <c r="Y315" s="131"/>
      <c r="AB315" s="131"/>
      <c r="AE315" s="131"/>
      <c r="AH315" s="131"/>
      <c r="AK315" s="131"/>
      <c r="AN315" s="169"/>
    </row>
    <row r="316" spans="23:40" x14ac:dyDescent="0.25">
      <c r="W316" s="131"/>
      <c r="Y316" s="131"/>
      <c r="AB316" s="131"/>
      <c r="AE316" s="131"/>
      <c r="AH316" s="131"/>
      <c r="AK316" s="131"/>
      <c r="AN316" s="169"/>
    </row>
    <row r="317" spans="23:40" x14ac:dyDescent="0.25">
      <c r="W317" s="131"/>
      <c r="Y317" s="131"/>
      <c r="AB317" s="131"/>
      <c r="AE317" s="131"/>
      <c r="AH317" s="131"/>
      <c r="AK317" s="131"/>
      <c r="AN317" s="169"/>
    </row>
    <row r="318" spans="23:40" x14ac:dyDescent="0.25">
      <c r="W318" s="131"/>
      <c r="Y318" s="131"/>
      <c r="AB318" s="131"/>
      <c r="AE318" s="131"/>
      <c r="AH318" s="131"/>
      <c r="AK318" s="131"/>
      <c r="AN318" s="169"/>
    </row>
    <row r="319" spans="23:40" x14ac:dyDescent="0.25">
      <c r="W319" s="131"/>
      <c r="Y319" s="131"/>
      <c r="AB319" s="131"/>
      <c r="AE319" s="131"/>
      <c r="AH319" s="131"/>
      <c r="AK319" s="131"/>
      <c r="AN319" s="169"/>
    </row>
    <row r="320" spans="23:40" x14ac:dyDescent="0.25">
      <c r="W320" s="131"/>
      <c r="Y320" s="131"/>
      <c r="AB320" s="131"/>
      <c r="AE320" s="131"/>
      <c r="AH320" s="131"/>
      <c r="AK320" s="131"/>
      <c r="AN320" s="169"/>
    </row>
    <row r="321" spans="23:40" x14ac:dyDescent="0.25">
      <c r="W321" s="131"/>
      <c r="Y321" s="131"/>
      <c r="AB321" s="131"/>
      <c r="AE321" s="131"/>
      <c r="AH321" s="131"/>
      <c r="AK321" s="131"/>
      <c r="AN321" s="169"/>
    </row>
    <row r="322" spans="23:40" x14ac:dyDescent="0.25">
      <c r="W322" s="131"/>
      <c r="Y322" s="131"/>
      <c r="AB322" s="131"/>
      <c r="AE322" s="131"/>
      <c r="AH322" s="131"/>
      <c r="AK322" s="131"/>
      <c r="AN322" s="169"/>
    </row>
    <row r="323" spans="23:40" x14ac:dyDescent="0.25">
      <c r="W323" s="131"/>
      <c r="Y323" s="131"/>
      <c r="AB323" s="131"/>
      <c r="AE323" s="131"/>
      <c r="AH323" s="131"/>
      <c r="AK323" s="131"/>
      <c r="AN323" s="169"/>
    </row>
    <row r="324" spans="23:40" x14ac:dyDescent="0.25">
      <c r="W324" s="131"/>
      <c r="Y324" s="131"/>
      <c r="AB324" s="131"/>
      <c r="AE324" s="131"/>
      <c r="AH324" s="131"/>
      <c r="AK324" s="131"/>
      <c r="AN324" s="169"/>
    </row>
    <row r="325" spans="23:40" x14ac:dyDescent="0.25">
      <c r="W325" s="131"/>
      <c r="Y325" s="131"/>
      <c r="AB325" s="131"/>
      <c r="AE325" s="131"/>
      <c r="AH325" s="131"/>
      <c r="AK325" s="131"/>
      <c r="AN325" s="169"/>
    </row>
    <row r="326" spans="23:40" x14ac:dyDescent="0.25">
      <c r="W326" s="131"/>
      <c r="Y326" s="131"/>
      <c r="AB326" s="131"/>
      <c r="AE326" s="131"/>
      <c r="AH326" s="131"/>
      <c r="AK326" s="131"/>
      <c r="AN326" s="169"/>
    </row>
    <row r="327" spans="23:40" x14ac:dyDescent="0.25">
      <c r="W327" s="131"/>
      <c r="Y327" s="131"/>
      <c r="AB327" s="131"/>
      <c r="AE327" s="131"/>
      <c r="AH327" s="131"/>
      <c r="AK327" s="131"/>
      <c r="AN327" s="169"/>
    </row>
    <row r="328" spans="23:40" x14ac:dyDescent="0.25">
      <c r="W328" s="131"/>
      <c r="Y328" s="131"/>
      <c r="AB328" s="131"/>
      <c r="AE328" s="131"/>
      <c r="AH328" s="131"/>
      <c r="AK328" s="131"/>
      <c r="AN328" s="169"/>
    </row>
    <row r="329" spans="23:40" x14ac:dyDescent="0.25">
      <c r="W329" s="131"/>
      <c r="Y329" s="131"/>
      <c r="AB329" s="131"/>
      <c r="AE329" s="131"/>
      <c r="AH329" s="131"/>
      <c r="AK329" s="131"/>
      <c r="AN329" s="169"/>
    </row>
    <row r="330" spans="23:40" x14ac:dyDescent="0.25">
      <c r="W330" s="131"/>
      <c r="Y330" s="131"/>
      <c r="AB330" s="131"/>
      <c r="AE330" s="131"/>
      <c r="AH330" s="131"/>
      <c r="AK330" s="131"/>
      <c r="AN330" s="169"/>
    </row>
    <row r="331" spans="23:40" x14ac:dyDescent="0.25">
      <c r="W331" s="131"/>
      <c r="Y331" s="131"/>
      <c r="AB331" s="131"/>
      <c r="AE331" s="131"/>
      <c r="AH331" s="131"/>
      <c r="AK331" s="131"/>
      <c r="AN331" s="169"/>
    </row>
    <row r="332" spans="23:40" x14ac:dyDescent="0.25">
      <c r="W332" s="131"/>
      <c r="Y332" s="131"/>
      <c r="AB332" s="131"/>
      <c r="AE332" s="131"/>
      <c r="AH332" s="131"/>
      <c r="AK332" s="131"/>
      <c r="AN332" s="169"/>
    </row>
    <row r="333" spans="23:40" x14ac:dyDescent="0.25">
      <c r="W333" s="131"/>
      <c r="Y333" s="131"/>
      <c r="AB333" s="131"/>
      <c r="AE333" s="131"/>
      <c r="AH333" s="131"/>
      <c r="AK333" s="131"/>
      <c r="AN333" s="169"/>
    </row>
    <row r="334" spans="23:40" x14ac:dyDescent="0.25">
      <c r="W334" s="131"/>
      <c r="Y334" s="131"/>
      <c r="AB334" s="131"/>
      <c r="AE334" s="131"/>
      <c r="AH334" s="131"/>
      <c r="AK334" s="131"/>
      <c r="AN334" s="169"/>
    </row>
    <row r="335" spans="23:40" x14ac:dyDescent="0.25">
      <c r="W335" s="131"/>
      <c r="Y335" s="131"/>
      <c r="AB335" s="131"/>
      <c r="AE335" s="131"/>
      <c r="AH335" s="131"/>
      <c r="AK335" s="131"/>
      <c r="AN335" s="169"/>
    </row>
    <row r="336" spans="23:40" x14ac:dyDescent="0.25">
      <c r="W336" s="131"/>
      <c r="Y336" s="131"/>
      <c r="AB336" s="131"/>
      <c r="AE336" s="131"/>
      <c r="AH336" s="131"/>
      <c r="AK336" s="131"/>
      <c r="AN336" s="169"/>
    </row>
    <row r="337" spans="23:40" x14ac:dyDescent="0.25">
      <c r="W337" s="131"/>
      <c r="Y337" s="131"/>
      <c r="AB337" s="131"/>
      <c r="AE337" s="131"/>
      <c r="AH337" s="131"/>
      <c r="AK337" s="131"/>
      <c r="AN337" s="169"/>
    </row>
    <row r="338" spans="23:40" x14ac:dyDescent="0.25">
      <c r="W338" s="131"/>
      <c r="Y338" s="131"/>
      <c r="AB338" s="131"/>
      <c r="AE338" s="131"/>
      <c r="AH338" s="131"/>
      <c r="AK338" s="131"/>
      <c r="AN338" s="169"/>
    </row>
    <row r="339" spans="23:40" x14ac:dyDescent="0.25">
      <c r="W339" s="131"/>
      <c r="Y339" s="131"/>
      <c r="AB339" s="131"/>
      <c r="AE339" s="131"/>
      <c r="AH339" s="131"/>
      <c r="AK339" s="131"/>
      <c r="AN339" s="169"/>
    </row>
    <row r="340" spans="23:40" x14ac:dyDescent="0.25">
      <c r="W340" s="131"/>
      <c r="Y340" s="131"/>
      <c r="AB340" s="131"/>
      <c r="AE340" s="131"/>
      <c r="AH340" s="131"/>
      <c r="AK340" s="131"/>
      <c r="AN340" s="169"/>
    </row>
    <row r="341" spans="23:40" x14ac:dyDescent="0.25">
      <c r="W341" s="131"/>
      <c r="Y341" s="131"/>
      <c r="AB341" s="131"/>
      <c r="AE341" s="131"/>
      <c r="AH341" s="131"/>
      <c r="AK341" s="131"/>
      <c r="AN341" s="169"/>
    </row>
    <row r="342" spans="23:40" x14ac:dyDescent="0.25">
      <c r="W342" s="131"/>
      <c r="Y342" s="131"/>
      <c r="AB342" s="131"/>
      <c r="AE342" s="131"/>
      <c r="AH342" s="131"/>
      <c r="AK342" s="131"/>
      <c r="AN342" s="169"/>
    </row>
    <row r="343" spans="23:40" x14ac:dyDescent="0.25">
      <c r="W343" s="131"/>
      <c r="Y343" s="131"/>
      <c r="AB343" s="131"/>
      <c r="AE343" s="131"/>
      <c r="AH343" s="131"/>
      <c r="AK343" s="131"/>
      <c r="AN343" s="169"/>
    </row>
    <row r="344" spans="23:40" x14ac:dyDescent="0.25">
      <c r="W344" s="131"/>
      <c r="Y344" s="131"/>
      <c r="AB344" s="131"/>
      <c r="AE344" s="131"/>
      <c r="AH344" s="131"/>
      <c r="AK344" s="131"/>
      <c r="AN344" s="169"/>
    </row>
    <row r="345" spans="23:40" x14ac:dyDescent="0.25">
      <c r="W345" s="131"/>
      <c r="Y345" s="131"/>
      <c r="AB345" s="131"/>
      <c r="AE345" s="131"/>
      <c r="AH345" s="131"/>
      <c r="AK345" s="131"/>
      <c r="AN345" s="169"/>
    </row>
    <row r="346" spans="23:40" x14ac:dyDescent="0.25">
      <c r="W346" s="131"/>
      <c r="Y346" s="131"/>
      <c r="AB346" s="131"/>
      <c r="AE346" s="131"/>
      <c r="AH346" s="131"/>
      <c r="AK346" s="131"/>
      <c r="AN346" s="169"/>
    </row>
    <row r="347" spans="23:40" x14ac:dyDescent="0.25">
      <c r="W347" s="131"/>
      <c r="Y347" s="131"/>
      <c r="AB347" s="131"/>
      <c r="AE347" s="131"/>
      <c r="AH347" s="131"/>
      <c r="AK347" s="131"/>
      <c r="AN347" s="169"/>
    </row>
    <row r="348" spans="23:40" x14ac:dyDescent="0.25">
      <c r="W348" s="131"/>
      <c r="Y348" s="131"/>
      <c r="AB348" s="131"/>
      <c r="AE348" s="131"/>
      <c r="AH348" s="131"/>
      <c r="AK348" s="131"/>
      <c r="AN348" s="169"/>
    </row>
    <row r="349" spans="23:40" x14ac:dyDescent="0.25">
      <c r="W349" s="131"/>
      <c r="Y349" s="131"/>
      <c r="AB349" s="131"/>
      <c r="AE349" s="131"/>
      <c r="AH349" s="131"/>
      <c r="AK349" s="131"/>
      <c r="AN349" s="169"/>
    </row>
    <row r="350" spans="23:40" x14ac:dyDescent="0.25">
      <c r="W350" s="131"/>
      <c r="Y350" s="131"/>
      <c r="AB350" s="131"/>
      <c r="AE350" s="131"/>
      <c r="AH350" s="131"/>
      <c r="AK350" s="131"/>
      <c r="AN350" s="169"/>
    </row>
    <row r="351" spans="23:40" x14ac:dyDescent="0.25">
      <c r="W351" s="131"/>
      <c r="Y351" s="131"/>
      <c r="AB351" s="131"/>
      <c r="AE351" s="131"/>
      <c r="AH351" s="131"/>
      <c r="AK351" s="131"/>
      <c r="AN351" s="169"/>
    </row>
    <row r="352" spans="23:40" x14ac:dyDescent="0.25">
      <c r="W352" s="131"/>
      <c r="Y352" s="131"/>
      <c r="AB352" s="131"/>
      <c r="AE352" s="131"/>
      <c r="AH352" s="131"/>
      <c r="AK352" s="131"/>
      <c r="AN352" s="169"/>
    </row>
    <row r="353" spans="23:40" x14ac:dyDescent="0.25">
      <c r="W353" s="131"/>
      <c r="Y353" s="131"/>
      <c r="AB353" s="131"/>
      <c r="AE353" s="131"/>
      <c r="AH353" s="131"/>
      <c r="AK353" s="131"/>
      <c r="AN353" s="169"/>
    </row>
    <row r="354" spans="23:40" x14ac:dyDescent="0.25">
      <c r="W354" s="131"/>
      <c r="Y354" s="131"/>
      <c r="AB354" s="131"/>
      <c r="AE354" s="131"/>
      <c r="AH354" s="131"/>
      <c r="AK354" s="131"/>
      <c r="AN354" s="169"/>
    </row>
    <row r="355" spans="23:40" x14ac:dyDescent="0.25">
      <c r="W355" s="131"/>
      <c r="Y355" s="131"/>
      <c r="AB355" s="131"/>
      <c r="AE355" s="131"/>
      <c r="AH355" s="131"/>
      <c r="AK355" s="131"/>
      <c r="AN355" s="169"/>
    </row>
    <row r="356" spans="23:40" x14ac:dyDescent="0.25">
      <c r="W356" s="131"/>
      <c r="Y356" s="131"/>
      <c r="AB356" s="131"/>
      <c r="AE356" s="131"/>
      <c r="AH356" s="131"/>
      <c r="AK356" s="131"/>
      <c r="AN356" s="169"/>
    </row>
    <row r="357" spans="23:40" x14ac:dyDescent="0.25">
      <c r="W357" s="131"/>
      <c r="Y357" s="131"/>
      <c r="AB357" s="131"/>
      <c r="AE357" s="131"/>
      <c r="AH357" s="131"/>
      <c r="AK357" s="131"/>
      <c r="AN357" s="169"/>
    </row>
    <row r="358" spans="23:40" x14ac:dyDescent="0.25">
      <c r="W358" s="131"/>
      <c r="Y358" s="131"/>
      <c r="AB358" s="131"/>
      <c r="AE358" s="131"/>
      <c r="AH358" s="131"/>
      <c r="AK358" s="131"/>
      <c r="AN358" s="169"/>
    </row>
    <row r="359" spans="23:40" x14ac:dyDescent="0.25">
      <c r="W359" s="131"/>
      <c r="Y359" s="131"/>
      <c r="AB359" s="131"/>
      <c r="AE359" s="131"/>
      <c r="AH359" s="131"/>
      <c r="AK359" s="131"/>
      <c r="AN359" s="169"/>
    </row>
    <row r="360" spans="23:40" x14ac:dyDescent="0.25">
      <c r="W360" s="131"/>
      <c r="Y360" s="131"/>
      <c r="AB360" s="131"/>
      <c r="AE360" s="131"/>
      <c r="AH360" s="131"/>
      <c r="AK360" s="131"/>
      <c r="AN360" s="169"/>
    </row>
    <row r="361" spans="23:40" x14ac:dyDescent="0.25">
      <c r="W361" s="131"/>
      <c r="Y361" s="131"/>
      <c r="AB361" s="131"/>
      <c r="AE361" s="131"/>
      <c r="AH361" s="131"/>
      <c r="AK361" s="131"/>
      <c r="AN361" s="169"/>
    </row>
    <row r="362" spans="23:40" x14ac:dyDescent="0.25">
      <c r="W362" s="131"/>
      <c r="Y362" s="131"/>
      <c r="AB362" s="131"/>
      <c r="AE362" s="131"/>
      <c r="AH362" s="131"/>
      <c r="AK362" s="131"/>
      <c r="AN362" s="169"/>
    </row>
    <row r="363" spans="23:40" x14ac:dyDescent="0.25">
      <c r="W363" s="131"/>
      <c r="Y363" s="131"/>
      <c r="AB363" s="131"/>
      <c r="AE363" s="131"/>
      <c r="AH363" s="131"/>
      <c r="AK363" s="131"/>
      <c r="AN363" s="169"/>
    </row>
    <row r="364" spans="23:40" x14ac:dyDescent="0.25">
      <c r="W364" s="131"/>
      <c r="Y364" s="131"/>
      <c r="AB364" s="131"/>
      <c r="AE364" s="131"/>
      <c r="AH364" s="131"/>
      <c r="AK364" s="131"/>
      <c r="AN364" s="169"/>
    </row>
    <row r="365" spans="23:40" x14ac:dyDescent="0.25">
      <c r="W365" s="131"/>
      <c r="Y365" s="131"/>
      <c r="AB365" s="131"/>
      <c r="AE365" s="131"/>
      <c r="AH365" s="131"/>
      <c r="AK365" s="131"/>
      <c r="AN365" s="169"/>
    </row>
    <row r="366" spans="23:40" x14ac:dyDescent="0.25">
      <c r="W366" s="131"/>
      <c r="Y366" s="131"/>
      <c r="AB366" s="131"/>
      <c r="AE366" s="131"/>
      <c r="AH366" s="131"/>
      <c r="AK366" s="131"/>
      <c r="AN366" s="169"/>
    </row>
    <row r="367" spans="23:40" x14ac:dyDescent="0.25">
      <c r="W367" s="131"/>
      <c r="Y367" s="131"/>
      <c r="AB367" s="131"/>
      <c r="AE367" s="131"/>
      <c r="AH367" s="131"/>
      <c r="AK367" s="131"/>
      <c r="AN367" s="169"/>
    </row>
    <row r="368" spans="23:40" x14ac:dyDescent="0.25">
      <c r="W368" s="131"/>
      <c r="Y368" s="131"/>
      <c r="AB368" s="131"/>
      <c r="AE368" s="131"/>
      <c r="AH368" s="131"/>
      <c r="AK368" s="131"/>
      <c r="AN368" s="169"/>
    </row>
    <row r="369" spans="23:40" x14ac:dyDescent="0.25">
      <c r="W369" s="131"/>
      <c r="Y369" s="131"/>
      <c r="AB369" s="131"/>
      <c r="AE369" s="131"/>
      <c r="AH369" s="131"/>
      <c r="AK369" s="131"/>
      <c r="AN369" s="169"/>
    </row>
    <row r="370" spans="23:40" x14ac:dyDescent="0.25">
      <c r="W370" s="131"/>
      <c r="Y370" s="131"/>
      <c r="AB370" s="131"/>
      <c r="AE370" s="131"/>
      <c r="AH370" s="131"/>
      <c r="AK370" s="131"/>
      <c r="AN370" s="169"/>
    </row>
    <row r="371" spans="23:40" x14ac:dyDescent="0.25">
      <c r="W371" s="131"/>
      <c r="Y371" s="131"/>
      <c r="AB371" s="131"/>
      <c r="AE371" s="131"/>
      <c r="AH371" s="131"/>
      <c r="AK371" s="131"/>
      <c r="AN371" s="169"/>
    </row>
    <row r="372" spans="23:40" x14ac:dyDescent="0.25">
      <c r="W372" s="131"/>
      <c r="Y372" s="131"/>
      <c r="AB372" s="131"/>
      <c r="AE372" s="131"/>
      <c r="AH372" s="131"/>
      <c r="AK372" s="131"/>
      <c r="AN372" s="169"/>
    </row>
    <row r="373" spans="23:40" x14ac:dyDescent="0.25">
      <c r="W373" s="131"/>
      <c r="Y373" s="131"/>
      <c r="AB373" s="131"/>
      <c r="AE373" s="131"/>
      <c r="AH373" s="131"/>
      <c r="AK373" s="131"/>
      <c r="AN373" s="169"/>
    </row>
    <row r="374" spans="23:40" x14ac:dyDescent="0.25">
      <c r="W374" s="131"/>
      <c r="Y374" s="131"/>
      <c r="AB374" s="131"/>
      <c r="AE374" s="131"/>
      <c r="AH374" s="131"/>
      <c r="AK374" s="131"/>
      <c r="AN374" s="169"/>
    </row>
    <row r="375" spans="23:40" x14ac:dyDescent="0.25">
      <c r="W375" s="131"/>
      <c r="Y375" s="131"/>
      <c r="AB375" s="131"/>
      <c r="AE375" s="131"/>
      <c r="AH375" s="131"/>
      <c r="AK375" s="131"/>
      <c r="AN375" s="169"/>
    </row>
    <row r="376" spans="23:40" x14ac:dyDescent="0.25">
      <c r="W376" s="131"/>
      <c r="Y376" s="131"/>
      <c r="AB376" s="131"/>
      <c r="AE376" s="131"/>
      <c r="AH376" s="131"/>
      <c r="AK376" s="131"/>
      <c r="AN376" s="169"/>
    </row>
    <row r="377" spans="23:40" x14ac:dyDescent="0.25">
      <c r="W377" s="131"/>
      <c r="Y377" s="131"/>
      <c r="AB377" s="131"/>
      <c r="AE377" s="131"/>
      <c r="AH377" s="131"/>
      <c r="AK377" s="131"/>
      <c r="AN377" s="169"/>
    </row>
    <row r="378" spans="23:40" x14ac:dyDescent="0.25">
      <c r="W378" s="131"/>
      <c r="Y378" s="131"/>
      <c r="AB378" s="131"/>
      <c r="AE378" s="131"/>
      <c r="AH378" s="131"/>
      <c r="AK378" s="131"/>
      <c r="AN378" s="169"/>
    </row>
    <row r="379" spans="23:40" x14ac:dyDescent="0.25">
      <c r="W379" s="131"/>
      <c r="Y379" s="131"/>
      <c r="AB379" s="131"/>
      <c r="AE379" s="131"/>
      <c r="AH379" s="131"/>
      <c r="AK379" s="131"/>
      <c r="AN379" s="169"/>
    </row>
    <row r="380" spans="23:40" x14ac:dyDescent="0.25">
      <c r="W380" s="131"/>
      <c r="Y380" s="131"/>
      <c r="AB380" s="131"/>
      <c r="AE380" s="131"/>
      <c r="AH380" s="131"/>
      <c r="AK380" s="131"/>
      <c r="AN380" s="169"/>
    </row>
    <row r="381" spans="23:40" x14ac:dyDescent="0.25">
      <c r="W381" s="131"/>
      <c r="Y381" s="131"/>
      <c r="AB381" s="131"/>
      <c r="AE381" s="131"/>
      <c r="AH381" s="131"/>
      <c r="AK381" s="131"/>
      <c r="AN381" s="169"/>
    </row>
    <row r="382" spans="23:40" x14ac:dyDescent="0.25">
      <c r="W382" s="131"/>
      <c r="Y382" s="131"/>
      <c r="AB382" s="131"/>
      <c r="AE382" s="131"/>
      <c r="AH382" s="131"/>
      <c r="AK382" s="131"/>
      <c r="AN382" s="169"/>
    </row>
    <row r="383" spans="23:40" x14ac:dyDescent="0.25">
      <c r="W383" s="131"/>
      <c r="Y383" s="131"/>
      <c r="AB383" s="131"/>
      <c r="AE383" s="131"/>
      <c r="AH383" s="131"/>
      <c r="AK383" s="131"/>
      <c r="AN383" s="169"/>
    </row>
    <row r="384" spans="23:40" x14ac:dyDescent="0.25">
      <c r="W384" s="131"/>
      <c r="Y384" s="131"/>
      <c r="AB384" s="131"/>
      <c r="AE384" s="131"/>
      <c r="AH384" s="131"/>
      <c r="AK384" s="131"/>
      <c r="AN384" s="169"/>
    </row>
    <row r="385" spans="23:40" x14ac:dyDescent="0.25">
      <c r="W385" s="131"/>
      <c r="Y385" s="131"/>
      <c r="AB385" s="131"/>
      <c r="AE385" s="131"/>
      <c r="AH385" s="131"/>
      <c r="AK385" s="131"/>
      <c r="AN385" s="169"/>
    </row>
    <row r="386" spans="23:40" x14ac:dyDescent="0.25">
      <c r="W386" s="131"/>
      <c r="Y386" s="131"/>
      <c r="AB386" s="131"/>
      <c r="AE386" s="131"/>
      <c r="AH386" s="131"/>
      <c r="AK386" s="131"/>
      <c r="AN386" s="169"/>
    </row>
    <row r="387" spans="23:40" x14ac:dyDescent="0.25">
      <c r="W387" s="131"/>
      <c r="Y387" s="131"/>
      <c r="AB387" s="131"/>
      <c r="AE387" s="131"/>
      <c r="AH387" s="131"/>
      <c r="AK387" s="131"/>
      <c r="AN387" s="169"/>
    </row>
    <row r="388" spans="23:40" x14ac:dyDescent="0.25">
      <c r="W388" s="131"/>
      <c r="Y388" s="131"/>
      <c r="AB388" s="131"/>
      <c r="AE388" s="131"/>
      <c r="AH388" s="131"/>
      <c r="AK388" s="131"/>
      <c r="AN388" s="169"/>
    </row>
    <row r="389" spans="23:40" x14ac:dyDescent="0.25">
      <c r="W389" s="131"/>
      <c r="Y389" s="131"/>
      <c r="AB389" s="131"/>
      <c r="AE389" s="131"/>
      <c r="AH389" s="131"/>
      <c r="AK389" s="131"/>
      <c r="AN389" s="169"/>
    </row>
    <row r="390" spans="23:40" x14ac:dyDescent="0.25">
      <c r="W390" s="131"/>
      <c r="Y390" s="131"/>
      <c r="AB390" s="131"/>
      <c r="AE390" s="131"/>
      <c r="AH390" s="131"/>
      <c r="AK390" s="131"/>
      <c r="AN390" s="169"/>
    </row>
    <row r="391" spans="23:40" x14ac:dyDescent="0.25">
      <c r="W391" s="131"/>
      <c r="Y391" s="131"/>
      <c r="AB391" s="131"/>
      <c r="AE391" s="131"/>
      <c r="AH391" s="131"/>
      <c r="AK391" s="131"/>
      <c r="AN391" s="169"/>
    </row>
    <row r="392" spans="23:40" x14ac:dyDescent="0.25">
      <c r="W392" s="131"/>
      <c r="Y392" s="131"/>
      <c r="AB392" s="131"/>
      <c r="AE392" s="131"/>
      <c r="AH392" s="131"/>
      <c r="AK392" s="131"/>
      <c r="AN392" s="169"/>
    </row>
    <row r="393" spans="23:40" x14ac:dyDescent="0.25">
      <c r="W393" s="131"/>
      <c r="Y393" s="131"/>
      <c r="AB393" s="131"/>
      <c r="AE393" s="131"/>
      <c r="AH393" s="131"/>
      <c r="AK393" s="131"/>
      <c r="AN393" s="169"/>
    </row>
    <row r="394" spans="23:40" x14ac:dyDescent="0.25">
      <c r="W394" s="131"/>
      <c r="Y394" s="131"/>
      <c r="AB394" s="131"/>
      <c r="AE394" s="131"/>
      <c r="AH394" s="131"/>
      <c r="AK394" s="131"/>
      <c r="AN394" s="169"/>
    </row>
    <row r="395" spans="23:40" x14ac:dyDescent="0.25">
      <c r="W395" s="131"/>
      <c r="Y395" s="131"/>
      <c r="AB395" s="131"/>
      <c r="AE395" s="131"/>
      <c r="AH395" s="131"/>
      <c r="AK395" s="131"/>
      <c r="AN395" s="169"/>
    </row>
    <row r="396" spans="23:40" x14ac:dyDescent="0.25">
      <c r="W396" s="131"/>
      <c r="Y396" s="131"/>
      <c r="AB396" s="131"/>
      <c r="AE396" s="131"/>
      <c r="AH396" s="131"/>
      <c r="AK396" s="131"/>
      <c r="AN396" s="169"/>
    </row>
    <row r="397" spans="23:40" x14ac:dyDescent="0.25">
      <c r="W397" s="131"/>
      <c r="Y397" s="131"/>
      <c r="AB397" s="131"/>
      <c r="AE397" s="131"/>
      <c r="AH397" s="131"/>
      <c r="AK397" s="131"/>
      <c r="AN397" s="169"/>
    </row>
    <row r="398" spans="23:40" x14ac:dyDescent="0.25">
      <c r="W398" s="131"/>
      <c r="Y398" s="131"/>
      <c r="AB398" s="131"/>
      <c r="AE398" s="131"/>
      <c r="AH398" s="131"/>
      <c r="AK398" s="131"/>
      <c r="AN398" s="169"/>
    </row>
    <row r="399" spans="23:40" x14ac:dyDescent="0.25">
      <c r="W399" s="131"/>
      <c r="Y399" s="131"/>
      <c r="AB399" s="131"/>
      <c r="AE399" s="131"/>
      <c r="AH399" s="131"/>
      <c r="AK399" s="131"/>
      <c r="AN399" s="169"/>
    </row>
    <row r="400" spans="23:40" x14ac:dyDescent="0.25">
      <c r="W400" s="131"/>
      <c r="Y400" s="131"/>
      <c r="AB400" s="131"/>
      <c r="AE400" s="131"/>
      <c r="AH400" s="131"/>
      <c r="AK400" s="131"/>
      <c r="AN400" s="169"/>
    </row>
    <row r="401" spans="23:40" x14ac:dyDescent="0.25">
      <c r="W401" s="131"/>
      <c r="Y401" s="131"/>
      <c r="AB401" s="131"/>
      <c r="AE401" s="131"/>
      <c r="AH401" s="131"/>
      <c r="AK401" s="131"/>
      <c r="AN401" s="169"/>
    </row>
    <row r="402" spans="23:40" x14ac:dyDescent="0.25">
      <c r="W402" s="131"/>
      <c r="Y402" s="131"/>
      <c r="AB402" s="131"/>
      <c r="AE402" s="131"/>
      <c r="AH402" s="131"/>
      <c r="AK402" s="131"/>
      <c r="AN402" s="169"/>
    </row>
    <row r="403" spans="23:40" x14ac:dyDescent="0.25">
      <c r="W403" s="131"/>
      <c r="Y403" s="131"/>
      <c r="AB403" s="131"/>
      <c r="AE403" s="131"/>
      <c r="AH403" s="131"/>
      <c r="AK403" s="131"/>
      <c r="AN403" s="169"/>
    </row>
    <row r="404" spans="23:40" x14ac:dyDescent="0.25">
      <c r="W404" s="131"/>
      <c r="Y404" s="131"/>
      <c r="AB404" s="131"/>
      <c r="AE404" s="131"/>
      <c r="AH404" s="131"/>
      <c r="AK404" s="131"/>
      <c r="AN404" s="169"/>
    </row>
    <row r="405" spans="23:40" x14ac:dyDescent="0.25">
      <c r="W405" s="131"/>
      <c r="Y405" s="131"/>
      <c r="AB405" s="131"/>
      <c r="AE405" s="131"/>
      <c r="AH405" s="131"/>
      <c r="AK405" s="131"/>
      <c r="AN405" s="169"/>
    </row>
    <row r="406" spans="23:40" x14ac:dyDescent="0.25">
      <c r="W406" s="131"/>
      <c r="Y406" s="131"/>
      <c r="AB406" s="131"/>
      <c r="AE406" s="131"/>
      <c r="AH406" s="131"/>
      <c r="AK406" s="131"/>
      <c r="AN406" s="169"/>
    </row>
    <row r="407" spans="23:40" x14ac:dyDescent="0.25">
      <c r="W407" s="131"/>
      <c r="Y407" s="131"/>
      <c r="AB407" s="131"/>
      <c r="AE407" s="131"/>
      <c r="AH407" s="131"/>
      <c r="AK407" s="131"/>
      <c r="AN407" s="169"/>
    </row>
    <row r="408" spans="23:40" x14ac:dyDescent="0.25">
      <c r="W408" s="131"/>
      <c r="Y408" s="131"/>
      <c r="AB408" s="131"/>
      <c r="AE408" s="131"/>
      <c r="AH408" s="131"/>
      <c r="AK408" s="131"/>
      <c r="AN408" s="169"/>
    </row>
    <row r="409" spans="23:40" x14ac:dyDescent="0.25">
      <c r="W409" s="131"/>
      <c r="Y409" s="131"/>
      <c r="AB409" s="131"/>
      <c r="AE409" s="131"/>
      <c r="AH409" s="131"/>
      <c r="AK409" s="131"/>
      <c r="AN409" s="169"/>
    </row>
    <row r="410" spans="23:40" x14ac:dyDescent="0.25">
      <c r="W410" s="131"/>
      <c r="Y410" s="131"/>
      <c r="AB410" s="131"/>
      <c r="AE410" s="131"/>
      <c r="AH410" s="131"/>
      <c r="AK410" s="131"/>
      <c r="AN410" s="169"/>
    </row>
    <row r="411" spans="23:40" x14ac:dyDescent="0.25">
      <c r="W411" s="131"/>
      <c r="Y411" s="131"/>
      <c r="AB411" s="131"/>
      <c r="AE411" s="131"/>
      <c r="AH411" s="131"/>
      <c r="AK411" s="131"/>
      <c r="AN411" s="169"/>
    </row>
    <row r="412" spans="23:40" x14ac:dyDescent="0.25">
      <c r="W412" s="131"/>
      <c r="Y412" s="131"/>
      <c r="AB412" s="131"/>
      <c r="AE412" s="131"/>
      <c r="AH412" s="131"/>
      <c r="AK412" s="131"/>
      <c r="AN412" s="169"/>
    </row>
    <row r="413" spans="23:40" x14ac:dyDescent="0.25">
      <c r="W413" s="131"/>
      <c r="Y413" s="131"/>
      <c r="AB413" s="131"/>
      <c r="AE413" s="131"/>
      <c r="AH413" s="131"/>
      <c r="AK413" s="131"/>
      <c r="AN413" s="169"/>
    </row>
    <row r="414" spans="23:40" x14ac:dyDescent="0.25">
      <c r="W414" s="131"/>
      <c r="Y414" s="131"/>
      <c r="AB414" s="131"/>
      <c r="AE414" s="131"/>
      <c r="AH414" s="131"/>
      <c r="AK414" s="131"/>
      <c r="AN414" s="169"/>
    </row>
    <row r="415" spans="23:40" x14ac:dyDescent="0.25">
      <c r="W415" s="131"/>
      <c r="Y415" s="131"/>
      <c r="AB415" s="131"/>
      <c r="AE415" s="131"/>
      <c r="AH415" s="131"/>
      <c r="AK415" s="131"/>
      <c r="AN415" s="169"/>
    </row>
    <row r="416" spans="23:40" x14ac:dyDescent="0.25">
      <c r="W416" s="131"/>
      <c r="Y416" s="131"/>
      <c r="AB416" s="131"/>
      <c r="AE416" s="131"/>
      <c r="AH416" s="131"/>
      <c r="AK416" s="131"/>
      <c r="AN416" s="169"/>
    </row>
    <row r="417" spans="23:40" x14ac:dyDescent="0.25">
      <c r="W417" s="131"/>
      <c r="Y417" s="131"/>
      <c r="AB417" s="131"/>
      <c r="AE417" s="131"/>
      <c r="AH417" s="131"/>
      <c r="AK417" s="131"/>
      <c r="AN417" s="169"/>
    </row>
    <row r="418" spans="23:40" x14ac:dyDescent="0.25">
      <c r="W418" s="131"/>
      <c r="Y418" s="131"/>
      <c r="AB418" s="131"/>
      <c r="AE418" s="131"/>
      <c r="AH418" s="131"/>
      <c r="AK418" s="131"/>
      <c r="AN418" s="169"/>
    </row>
    <row r="419" spans="23:40" x14ac:dyDescent="0.25">
      <c r="W419" s="131"/>
      <c r="Y419" s="131"/>
      <c r="AB419" s="131"/>
      <c r="AE419" s="131"/>
      <c r="AH419" s="131"/>
      <c r="AK419" s="131"/>
      <c r="AN419" s="169"/>
    </row>
    <row r="420" spans="23:40" x14ac:dyDescent="0.25">
      <c r="W420" s="131"/>
      <c r="Y420" s="131"/>
      <c r="AB420" s="131"/>
      <c r="AE420" s="131"/>
      <c r="AH420" s="131"/>
      <c r="AK420" s="131"/>
      <c r="AN420" s="169"/>
    </row>
    <row r="421" spans="23:40" x14ac:dyDescent="0.25">
      <c r="W421" s="131"/>
      <c r="Y421" s="131"/>
      <c r="AB421" s="131"/>
      <c r="AE421" s="131"/>
      <c r="AH421" s="131"/>
      <c r="AK421" s="131"/>
      <c r="AN421" s="169"/>
    </row>
    <row r="422" spans="23:40" x14ac:dyDescent="0.25">
      <c r="W422" s="131"/>
      <c r="Y422" s="131"/>
      <c r="AB422" s="131"/>
      <c r="AE422" s="131"/>
      <c r="AH422" s="131"/>
      <c r="AK422" s="131"/>
      <c r="AN422" s="169"/>
    </row>
    <row r="423" spans="23:40" x14ac:dyDescent="0.25">
      <c r="W423" s="131"/>
      <c r="Y423" s="131"/>
      <c r="AB423" s="131"/>
      <c r="AE423" s="131"/>
      <c r="AH423" s="131"/>
      <c r="AK423" s="131"/>
      <c r="AN423" s="169"/>
    </row>
    <row r="424" spans="23:40" x14ac:dyDescent="0.25">
      <c r="W424" s="131"/>
      <c r="Y424" s="131"/>
      <c r="AB424" s="131"/>
      <c r="AE424" s="131"/>
      <c r="AH424" s="131"/>
      <c r="AK424" s="131"/>
      <c r="AN424" s="169"/>
    </row>
    <row r="425" spans="23:40" x14ac:dyDescent="0.25">
      <c r="W425" s="131"/>
      <c r="Y425" s="131"/>
      <c r="AB425" s="131"/>
      <c r="AE425" s="131"/>
      <c r="AH425" s="131"/>
      <c r="AK425" s="131"/>
      <c r="AN425" s="169"/>
    </row>
    <row r="426" spans="23:40" x14ac:dyDescent="0.25">
      <c r="W426" s="131"/>
      <c r="Y426" s="131"/>
      <c r="AB426" s="131"/>
      <c r="AE426" s="131"/>
      <c r="AH426" s="131"/>
      <c r="AK426" s="131"/>
      <c r="AN426" s="169"/>
    </row>
    <row r="427" spans="23:40" x14ac:dyDescent="0.25">
      <c r="W427" s="131"/>
      <c r="Y427" s="131"/>
      <c r="AB427" s="131"/>
      <c r="AE427" s="131"/>
      <c r="AH427" s="131"/>
      <c r="AK427" s="131"/>
      <c r="AN427" s="169"/>
    </row>
    <row r="428" spans="23:40" x14ac:dyDescent="0.25">
      <c r="W428" s="131"/>
      <c r="Y428" s="131"/>
      <c r="AB428" s="131"/>
      <c r="AE428" s="131"/>
      <c r="AH428" s="131"/>
      <c r="AK428" s="131"/>
      <c r="AN428" s="169"/>
    </row>
    <row r="429" spans="23:40" x14ac:dyDescent="0.25">
      <c r="W429" s="131"/>
      <c r="Y429" s="131"/>
      <c r="AB429" s="131"/>
      <c r="AE429" s="131"/>
      <c r="AH429" s="131"/>
      <c r="AK429" s="131"/>
      <c r="AN429" s="169"/>
    </row>
    <row r="430" spans="23:40" x14ac:dyDescent="0.25">
      <c r="W430" s="131"/>
      <c r="Y430" s="131"/>
      <c r="AB430" s="131"/>
      <c r="AE430" s="131"/>
      <c r="AH430" s="131"/>
      <c r="AK430" s="131"/>
      <c r="AN430" s="169"/>
    </row>
    <row r="431" spans="23:40" x14ac:dyDescent="0.25">
      <c r="W431" s="131"/>
      <c r="Y431" s="131"/>
      <c r="AB431" s="131"/>
      <c r="AE431" s="131"/>
      <c r="AH431" s="131"/>
      <c r="AK431" s="131"/>
      <c r="AN431" s="169"/>
    </row>
    <row r="432" spans="23:40" x14ac:dyDescent="0.25">
      <c r="W432" s="131"/>
      <c r="Y432" s="131"/>
      <c r="AB432" s="131"/>
      <c r="AE432" s="131"/>
      <c r="AH432" s="131"/>
      <c r="AK432" s="131"/>
      <c r="AN432" s="169"/>
    </row>
    <row r="433" spans="23:40" x14ac:dyDescent="0.25">
      <c r="W433" s="131"/>
      <c r="Y433" s="131"/>
      <c r="AB433" s="131"/>
      <c r="AE433" s="131"/>
      <c r="AH433" s="131"/>
      <c r="AK433" s="131"/>
      <c r="AN433" s="169"/>
    </row>
    <row r="434" spans="23:40" x14ac:dyDescent="0.25">
      <c r="W434" s="131"/>
      <c r="Y434" s="131"/>
      <c r="AB434" s="131"/>
      <c r="AE434" s="131"/>
      <c r="AH434" s="131"/>
      <c r="AK434" s="131"/>
      <c r="AN434" s="169"/>
    </row>
    <row r="435" spans="23:40" x14ac:dyDescent="0.25">
      <c r="W435" s="131"/>
      <c r="Y435" s="131"/>
      <c r="AB435" s="131"/>
      <c r="AE435" s="131"/>
      <c r="AH435" s="131"/>
      <c r="AK435" s="131"/>
      <c r="AN435" s="169"/>
    </row>
    <row r="436" spans="23:40" x14ac:dyDescent="0.25">
      <c r="W436" s="131"/>
      <c r="Y436" s="131"/>
      <c r="AB436" s="131"/>
      <c r="AE436" s="131"/>
      <c r="AH436" s="131"/>
      <c r="AK436" s="131"/>
      <c r="AN436" s="169"/>
    </row>
    <row r="437" spans="23:40" x14ac:dyDescent="0.25">
      <c r="W437" s="131"/>
      <c r="Y437" s="131"/>
      <c r="AB437" s="131"/>
      <c r="AE437" s="131"/>
      <c r="AH437" s="131"/>
      <c r="AK437" s="131"/>
      <c r="AN437" s="169"/>
    </row>
    <row r="438" spans="23:40" x14ac:dyDescent="0.25">
      <c r="W438" s="131"/>
      <c r="Y438" s="131"/>
      <c r="AB438" s="131"/>
      <c r="AE438" s="131"/>
      <c r="AH438" s="131"/>
      <c r="AK438" s="131"/>
      <c r="AN438" s="169"/>
    </row>
    <row r="439" spans="23:40" x14ac:dyDescent="0.25">
      <c r="W439" s="131"/>
      <c r="Y439" s="131"/>
      <c r="AB439" s="131"/>
      <c r="AE439" s="131"/>
      <c r="AH439" s="131"/>
      <c r="AK439" s="131"/>
      <c r="AN439" s="169"/>
    </row>
    <row r="440" spans="23:40" x14ac:dyDescent="0.25">
      <c r="W440" s="131"/>
      <c r="Y440" s="131"/>
      <c r="AB440" s="131"/>
      <c r="AE440" s="131"/>
      <c r="AH440" s="131"/>
      <c r="AK440" s="131"/>
      <c r="AN440" s="169"/>
    </row>
    <row r="441" spans="23:40" x14ac:dyDescent="0.25">
      <c r="W441" s="131"/>
      <c r="Y441" s="131"/>
      <c r="AB441" s="131"/>
      <c r="AE441" s="131"/>
      <c r="AH441" s="131"/>
      <c r="AK441" s="131"/>
      <c r="AN441" s="169"/>
    </row>
    <row r="442" spans="23:40" x14ac:dyDescent="0.25">
      <c r="W442" s="131"/>
      <c r="Y442" s="131"/>
      <c r="AB442" s="131"/>
      <c r="AE442" s="131"/>
      <c r="AH442" s="131"/>
      <c r="AK442" s="131"/>
      <c r="AN442" s="169"/>
    </row>
    <row r="443" spans="23:40" x14ac:dyDescent="0.25">
      <c r="W443" s="131"/>
      <c r="Y443" s="131"/>
      <c r="AB443" s="131"/>
      <c r="AE443" s="131"/>
      <c r="AH443" s="131"/>
      <c r="AK443" s="131"/>
      <c r="AN443" s="169"/>
    </row>
    <row r="444" spans="23:40" x14ac:dyDescent="0.25">
      <c r="W444" s="131"/>
      <c r="Y444" s="131"/>
      <c r="AB444" s="131"/>
      <c r="AE444" s="131"/>
      <c r="AH444" s="131"/>
      <c r="AK444" s="131"/>
      <c r="AN444" s="169"/>
    </row>
    <row r="445" spans="23:40" x14ac:dyDescent="0.25">
      <c r="W445" s="131"/>
      <c r="Y445" s="131"/>
      <c r="AB445" s="131"/>
      <c r="AE445" s="131"/>
      <c r="AH445" s="131"/>
      <c r="AK445" s="131"/>
      <c r="AN445" s="169"/>
    </row>
    <row r="446" spans="23:40" x14ac:dyDescent="0.25">
      <c r="W446" s="131"/>
      <c r="Y446" s="131"/>
      <c r="AB446" s="131"/>
      <c r="AE446" s="131"/>
      <c r="AH446" s="131"/>
      <c r="AK446" s="131"/>
      <c r="AN446" s="169"/>
    </row>
    <row r="447" spans="23:40" x14ac:dyDescent="0.25">
      <c r="W447" s="131"/>
      <c r="Y447" s="131"/>
      <c r="AB447" s="131"/>
      <c r="AE447" s="131"/>
      <c r="AH447" s="131"/>
      <c r="AK447" s="131"/>
      <c r="AN447" s="169"/>
    </row>
    <row r="448" spans="23:40" x14ac:dyDescent="0.25">
      <c r="W448" s="131"/>
      <c r="Y448" s="131"/>
      <c r="AB448" s="131"/>
      <c r="AE448" s="131"/>
      <c r="AH448" s="131"/>
      <c r="AK448" s="131"/>
      <c r="AN448" s="169"/>
    </row>
    <row r="449" spans="23:40" x14ac:dyDescent="0.25">
      <c r="W449" s="131"/>
      <c r="Y449" s="131"/>
      <c r="AB449" s="131"/>
      <c r="AE449" s="131"/>
      <c r="AH449" s="131"/>
      <c r="AK449" s="131"/>
      <c r="AN449" s="169"/>
    </row>
    <row r="450" spans="23:40" x14ac:dyDescent="0.25">
      <c r="W450" s="131"/>
      <c r="Y450" s="131"/>
      <c r="AB450" s="131"/>
      <c r="AE450" s="131"/>
      <c r="AH450" s="131"/>
      <c r="AK450" s="131"/>
      <c r="AN450" s="169"/>
    </row>
    <row r="451" spans="23:40" x14ac:dyDescent="0.25">
      <c r="W451" s="131"/>
      <c r="Y451" s="131"/>
      <c r="AB451" s="131"/>
      <c r="AE451" s="131"/>
      <c r="AH451" s="131"/>
      <c r="AK451" s="131"/>
      <c r="AN451" s="169"/>
    </row>
    <row r="452" spans="23:40" x14ac:dyDescent="0.25">
      <c r="W452" s="131"/>
      <c r="Y452" s="131"/>
      <c r="AB452" s="131"/>
      <c r="AE452" s="131"/>
      <c r="AH452" s="131"/>
      <c r="AK452" s="131"/>
      <c r="AN452" s="169"/>
    </row>
    <row r="453" spans="23:40" x14ac:dyDescent="0.25">
      <c r="W453" s="131"/>
      <c r="Y453" s="131"/>
      <c r="AB453" s="131"/>
      <c r="AE453" s="131"/>
      <c r="AH453" s="131"/>
      <c r="AK453" s="131"/>
      <c r="AN453" s="169"/>
    </row>
    <row r="454" spans="23:40" x14ac:dyDescent="0.25">
      <c r="W454" s="131"/>
      <c r="Y454" s="131"/>
      <c r="AB454" s="131"/>
      <c r="AE454" s="131"/>
      <c r="AH454" s="131"/>
      <c r="AK454" s="131"/>
      <c r="AN454" s="169"/>
    </row>
    <row r="455" spans="23:40" x14ac:dyDescent="0.25">
      <c r="W455" s="131"/>
      <c r="Y455" s="131"/>
      <c r="AB455" s="131"/>
      <c r="AE455" s="131"/>
      <c r="AH455" s="131"/>
      <c r="AK455" s="131"/>
      <c r="AN455" s="169"/>
    </row>
    <row r="456" spans="23:40" x14ac:dyDescent="0.25">
      <c r="W456" s="131"/>
      <c r="Y456" s="131"/>
      <c r="AB456" s="131"/>
      <c r="AE456" s="131"/>
      <c r="AH456" s="131"/>
      <c r="AK456" s="131"/>
      <c r="AN456" s="169"/>
    </row>
    <row r="457" spans="23:40" x14ac:dyDescent="0.25">
      <c r="W457" s="131"/>
      <c r="Y457" s="131"/>
      <c r="AB457" s="131"/>
      <c r="AE457" s="131"/>
      <c r="AH457" s="131"/>
      <c r="AK457" s="131"/>
      <c r="AN457" s="169"/>
    </row>
    <row r="458" spans="23:40" x14ac:dyDescent="0.25">
      <c r="W458" s="131"/>
      <c r="Y458" s="131"/>
      <c r="AB458" s="131"/>
      <c r="AE458" s="131"/>
      <c r="AH458" s="131"/>
      <c r="AK458" s="131"/>
      <c r="AN458" s="169"/>
    </row>
    <row r="459" spans="23:40" x14ac:dyDescent="0.25">
      <c r="W459" s="131"/>
      <c r="Y459" s="131"/>
      <c r="AB459" s="131"/>
      <c r="AE459" s="131"/>
      <c r="AH459" s="131"/>
      <c r="AK459" s="131"/>
      <c r="AN459" s="169"/>
    </row>
    <row r="460" spans="23:40" x14ac:dyDescent="0.25">
      <c r="W460" s="131"/>
      <c r="Y460" s="131"/>
      <c r="AB460" s="131"/>
      <c r="AE460" s="131"/>
      <c r="AH460" s="131"/>
      <c r="AK460" s="131"/>
      <c r="AN460" s="169"/>
    </row>
    <row r="461" spans="23:40" x14ac:dyDescent="0.25">
      <c r="W461" s="131"/>
      <c r="Y461" s="131"/>
      <c r="AB461" s="131"/>
      <c r="AE461" s="131"/>
      <c r="AH461" s="131"/>
      <c r="AK461" s="131"/>
      <c r="AN461" s="169"/>
    </row>
    <row r="462" spans="23:40" x14ac:dyDescent="0.25">
      <c r="W462" s="131"/>
      <c r="Y462" s="131"/>
      <c r="AB462" s="131"/>
      <c r="AE462" s="131"/>
      <c r="AH462" s="131"/>
      <c r="AK462" s="131"/>
      <c r="AN462" s="169"/>
    </row>
    <row r="463" spans="23:40" x14ac:dyDescent="0.25">
      <c r="W463" s="131"/>
      <c r="Y463" s="131"/>
      <c r="AB463" s="131"/>
      <c r="AE463" s="131"/>
      <c r="AH463" s="131"/>
      <c r="AK463" s="131"/>
      <c r="AN463" s="169"/>
    </row>
    <row r="464" spans="23:40" x14ac:dyDescent="0.25">
      <c r="W464" s="131"/>
      <c r="Y464" s="131"/>
      <c r="AB464" s="131"/>
      <c r="AE464" s="131"/>
      <c r="AH464" s="131"/>
      <c r="AK464" s="131"/>
      <c r="AN464" s="169"/>
    </row>
    <row r="465" spans="23:40" x14ac:dyDescent="0.25">
      <c r="W465" s="131"/>
      <c r="Y465" s="131"/>
      <c r="AB465" s="131"/>
      <c r="AE465" s="131"/>
      <c r="AH465" s="131"/>
      <c r="AK465" s="131"/>
      <c r="AN465" s="169"/>
    </row>
    <row r="466" spans="23:40" x14ac:dyDescent="0.25">
      <c r="W466" s="131"/>
      <c r="Y466" s="131"/>
      <c r="AB466" s="131"/>
      <c r="AE466" s="131"/>
      <c r="AH466" s="131"/>
      <c r="AK466" s="131"/>
      <c r="AN466" s="169"/>
    </row>
    <row r="467" spans="23:40" x14ac:dyDescent="0.25">
      <c r="W467" s="131"/>
      <c r="Y467" s="131"/>
      <c r="AB467" s="131"/>
      <c r="AE467" s="131"/>
      <c r="AH467" s="131"/>
      <c r="AK467" s="131"/>
      <c r="AN467" s="169"/>
    </row>
    <row r="468" spans="23:40" x14ac:dyDescent="0.25">
      <c r="W468" s="131"/>
      <c r="Y468" s="131"/>
      <c r="AB468" s="131"/>
      <c r="AE468" s="131"/>
      <c r="AH468" s="131"/>
      <c r="AK468" s="131"/>
      <c r="AN468" s="169"/>
    </row>
    <row r="469" spans="23:40" x14ac:dyDescent="0.25">
      <c r="W469" s="131"/>
      <c r="Y469" s="131"/>
      <c r="AB469" s="131"/>
      <c r="AE469" s="131"/>
      <c r="AH469" s="131"/>
      <c r="AK469" s="131"/>
      <c r="AN469" s="169"/>
    </row>
    <row r="470" spans="23:40" x14ac:dyDescent="0.25">
      <c r="W470" s="131"/>
      <c r="Y470" s="131"/>
      <c r="AB470" s="131"/>
      <c r="AE470" s="131"/>
      <c r="AH470" s="131"/>
      <c r="AK470" s="131"/>
      <c r="AN470" s="169"/>
    </row>
    <row r="471" spans="23:40" x14ac:dyDescent="0.25">
      <c r="W471" s="131"/>
      <c r="Y471" s="131"/>
      <c r="AB471" s="131"/>
      <c r="AE471" s="131"/>
      <c r="AH471" s="131"/>
      <c r="AK471" s="131"/>
      <c r="AN471" s="169"/>
    </row>
    <row r="472" spans="23:40" x14ac:dyDescent="0.25">
      <c r="W472" s="131"/>
      <c r="Y472" s="131"/>
      <c r="AB472" s="131"/>
      <c r="AE472" s="131"/>
      <c r="AH472" s="131"/>
      <c r="AK472" s="131"/>
      <c r="AN472" s="169"/>
    </row>
    <row r="473" spans="23:40" x14ac:dyDescent="0.25">
      <c r="W473" s="131"/>
      <c r="Y473" s="131"/>
      <c r="AB473" s="131"/>
      <c r="AE473" s="131"/>
      <c r="AH473" s="131"/>
      <c r="AK473" s="131"/>
      <c r="AN473" s="169"/>
    </row>
    <row r="474" spans="23:40" x14ac:dyDescent="0.25">
      <c r="W474" s="131"/>
      <c r="Y474" s="131"/>
      <c r="AB474" s="131"/>
      <c r="AE474" s="131"/>
      <c r="AH474" s="131"/>
      <c r="AK474" s="131"/>
      <c r="AN474" s="169"/>
    </row>
    <row r="475" spans="23:40" x14ac:dyDescent="0.25">
      <c r="W475" s="131"/>
      <c r="Y475" s="131"/>
      <c r="AB475" s="131"/>
      <c r="AE475" s="131"/>
      <c r="AH475" s="131"/>
      <c r="AK475" s="131"/>
      <c r="AN475" s="169"/>
    </row>
    <row r="476" spans="23:40" x14ac:dyDescent="0.25">
      <c r="W476" s="131"/>
      <c r="Y476" s="131"/>
      <c r="AB476" s="131"/>
      <c r="AE476" s="131"/>
      <c r="AH476" s="131"/>
      <c r="AK476" s="131"/>
      <c r="AN476" s="169"/>
    </row>
    <row r="477" spans="23:40" x14ac:dyDescent="0.25">
      <c r="W477" s="131"/>
      <c r="Y477" s="131"/>
      <c r="AB477" s="131"/>
      <c r="AE477" s="131"/>
      <c r="AH477" s="131"/>
      <c r="AK477" s="131"/>
      <c r="AN477" s="169"/>
    </row>
    <row r="478" spans="23:40" x14ac:dyDescent="0.25">
      <c r="W478" s="131"/>
      <c r="Y478" s="131"/>
      <c r="AB478" s="131"/>
      <c r="AE478" s="131"/>
      <c r="AH478" s="131"/>
      <c r="AK478" s="131"/>
      <c r="AN478" s="169"/>
    </row>
    <row r="479" spans="23:40" x14ac:dyDescent="0.25">
      <c r="W479" s="131"/>
      <c r="Y479" s="131"/>
      <c r="AB479" s="131"/>
      <c r="AE479" s="131"/>
      <c r="AH479" s="131"/>
      <c r="AK479" s="131"/>
      <c r="AN479" s="169"/>
    </row>
    <row r="480" spans="23:40" x14ac:dyDescent="0.25">
      <c r="W480" s="131"/>
      <c r="Y480" s="131"/>
      <c r="AB480" s="131"/>
      <c r="AE480" s="131"/>
      <c r="AH480" s="131"/>
      <c r="AK480" s="131"/>
      <c r="AN480" s="169"/>
    </row>
    <row r="481" spans="23:40" x14ac:dyDescent="0.25">
      <c r="W481" s="131"/>
      <c r="Y481" s="131"/>
      <c r="AB481" s="131"/>
      <c r="AE481" s="131"/>
      <c r="AH481" s="131"/>
      <c r="AK481" s="131"/>
      <c r="AN481" s="169"/>
    </row>
    <row r="482" spans="23:40" x14ac:dyDescent="0.25">
      <c r="W482" s="131"/>
      <c r="Y482" s="131"/>
      <c r="AB482" s="131"/>
      <c r="AE482" s="131"/>
      <c r="AH482" s="131"/>
      <c r="AK482" s="131"/>
      <c r="AN482" s="169"/>
    </row>
    <row r="483" spans="23:40" x14ac:dyDescent="0.25">
      <c r="W483" s="131"/>
      <c r="Y483" s="131"/>
      <c r="AB483" s="131"/>
      <c r="AE483" s="131"/>
      <c r="AH483" s="131"/>
      <c r="AK483" s="131"/>
      <c r="AN483" s="169"/>
    </row>
    <row r="484" spans="23:40" x14ac:dyDescent="0.25">
      <c r="W484" s="131"/>
      <c r="Y484" s="131"/>
      <c r="AB484" s="131"/>
      <c r="AE484" s="131"/>
      <c r="AH484" s="131"/>
      <c r="AK484" s="131"/>
      <c r="AN484" s="169"/>
    </row>
    <row r="485" spans="23:40" x14ac:dyDescent="0.25">
      <c r="W485" s="131"/>
      <c r="Y485" s="131"/>
      <c r="AB485" s="131"/>
      <c r="AE485" s="131"/>
      <c r="AH485" s="131"/>
      <c r="AK485" s="131"/>
      <c r="AN485" s="169"/>
    </row>
    <row r="486" spans="23:40" x14ac:dyDescent="0.25">
      <c r="W486" s="131"/>
      <c r="Y486" s="131"/>
      <c r="AB486" s="131"/>
      <c r="AE486" s="131"/>
      <c r="AH486" s="131"/>
      <c r="AK486" s="131"/>
      <c r="AN486" s="169"/>
    </row>
    <row r="487" spans="23:40" x14ac:dyDescent="0.25">
      <c r="W487" s="131"/>
      <c r="Y487" s="131"/>
      <c r="AB487" s="131"/>
      <c r="AE487" s="131"/>
      <c r="AH487" s="131"/>
      <c r="AK487" s="131"/>
      <c r="AN487" s="169"/>
    </row>
    <row r="488" spans="23:40" x14ac:dyDescent="0.25">
      <c r="W488" s="131"/>
      <c r="Y488" s="131"/>
      <c r="AB488" s="131"/>
      <c r="AE488" s="131"/>
      <c r="AH488" s="131"/>
      <c r="AK488" s="131"/>
      <c r="AN488" s="169"/>
    </row>
    <row r="489" spans="23:40" x14ac:dyDescent="0.25">
      <c r="W489" s="131"/>
      <c r="Y489" s="131"/>
      <c r="AB489" s="131"/>
      <c r="AE489" s="131"/>
      <c r="AH489" s="131"/>
      <c r="AK489" s="131"/>
      <c r="AN489" s="169"/>
    </row>
    <row r="490" spans="23:40" x14ac:dyDescent="0.25">
      <c r="W490" s="131"/>
      <c r="Y490" s="131"/>
      <c r="AB490" s="131"/>
      <c r="AE490" s="131"/>
      <c r="AH490" s="131"/>
      <c r="AK490" s="131"/>
      <c r="AN490" s="169"/>
    </row>
    <row r="491" spans="23:40" x14ac:dyDescent="0.25">
      <c r="W491" s="131"/>
      <c r="Y491" s="131"/>
      <c r="AB491" s="131"/>
      <c r="AE491" s="131"/>
      <c r="AH491" s="131"/>
      <c r="AK491" s="131"/>
      <c r="AN491" s="169"/>
    </row>
    <row r="492" spans="23:40" x14ac:dyDescent="0.25">
      <c r="W492" s="131"/>
      <c r="Y492" s="131"/>
      <c r="AB492" s="131"/>
      <c r="AE492" s="131"/>
      <c r="AH492" s="131"/>
      <c r="AK492" s="131"/>
      <c r="AN492" s="169"/>
    </row>
    <row r="493" spans="23:40" x14ac:dyDescent="0.25">
      <c r="W493" s="131"/>
      <c r="Y493" s="131"/>
      <c r="AB493" s="131"/>
      <c r="AE493" s="131"/>
      <c r="AH493" s="131"/>
      <c r="AK493" s="131"/>
      <c r="AN493" s="169"/>
    </row>
    <row r="494" spans="23:40" x14ac:dyDescent="0.25">
      <c r="W494" s="131"/>
      <c r="Y494" s="131"/>
      <c r="AB494" s="131"/>
      <c r="AE494" s="131"/>
      <c r="AH494" s="131"/>
      <c r="AK494" s="131"/>
      <c r="AN494" s="169"/>
    </row>
    <row r="495" spans="23:40" x14ac:dyDescent="0.25">
      <c r="W495" s="131"/>
      <c r="Y495" s="131"/>
      <c r="AB495" s="131"/>
      <c r="AE495" s="131"/>
      <c r="AH495" s="131"/>
      <c r="AK495" s="131"/>
      <c r="AN495" s="169"/>
    </row>
    <row r="496" spans="23:40" x14ac:dyDescent="0.25">
      <c r="W496" s="131"/>
      <c r="Y496" s="131"/>
      <c r="AB496" s="131"/>
      <c r="AE496" s="131"/>
      <c r="AH496" s="131"/>
      <c r="AK496" s="131"/>
      <c r="AN496" s="169"/>
    </row>
    <row r="497" spans="23:40" x14ac:dyDescent="0.25">
      <c r="W497" s="131"/>
      <c r="Y497" s="131"/>
      <c r="AB497" s="131"/>
      <c r="AE497" s="131"/>
      <c r="AH497" s="131"/>
      <c r="AK497" s="131"/>
      <c r="AN497" s="169"/>
    </row>
    <row r="498" spans="23:40" x14ac:dyDescent="0.25">
      <c r="W498" s="131"/>
      <c r="Y498" s="131"/>
      <c r="AB498" s="131"/>
      <c r="AE498" s="131"/>
      <c r="AH498" s="131"/>
      <c r="AK498" s="131"/>
      <c r="AN498" s="169"/>
    </row>
    <row r="499" spans="23:40" x14ac:dyDescent="0.25">
      <c r="W499" s="131"/>
      <c r="Y499" s="131"/>
      <c r="AB499" s="131"/>
      <c r="AE499" s="131"/>
      <c r="AH499" s="131"/>
      <c r="AK499" s="131"/>
      <c r="AN499" s="169"/>
    </row>
    <row r="500" spans="23:40" x14ac:dyDescent="0.25">
      <c r="W500" s="131"/>
      <c r="Y500" s="131"/>
      <c r="AB500" s="131"/>
      <c r="AE500" s="131"/>
      <c r="AH500" s="131"/>
      <c r="AK500" s="131"/>
      <c r="AN500" s="169"/>
    </row>
    <row r="501" spans="23:40" x14ac:dyDescent="0.25">
      <c r="W501" s="131"/>
      <c r="Y501" s="131"/>
      <c r="AB501" s="131"/>
      <c r="AE501" s="131"/>
      <c r="AH501" s="131"/>
      <c r="AK501" s="131"/>
      <c r="AN501" s="169"/>
    </row>
    <row r="502" spans="23:40" x14ac:dyDescent="0.25">
      <c r="W502" s="131"/>
      <c r="Y502" s="131"/>
      <c r="AB502" s="131"/>
      <c r="AE502" s="131"/>
      <c r="AH502" s="131"/>
      <c r="AK502" s="131"/>
      <c r="AN502" s="169"/>
    </row>
    <row r="503" spans="23:40" x14ac:dyDescent="0.25">
      <c r="W503" s="131"/>
      <c r="Y503" s="131"/>
      <c r="AB503" s="131"/>
      <c r="AE503" s="131"/>
      <c r="AH503" s="131"/>
      <c r="AK503" s="131"/>
      <c r="AN503" s="169"/>
    </row>
    <row r="504" spans="23:40" x14ac:dyDescent="0.25">
      <c r="W504" s="131"/>
      <c r="Y504" s="131"/>
      <c r="AB504" s="131"/>
      <c r="AE504" s="131"/>
      <c r="AH504" s="131"/>
      <c r="AK504" s="131"/>
      <c r="AN504" s="169"/>
    </row>
    <row r="505" spans="23:40" x14ac:dyDescent="0.25">
      <c r="W505" s="131"/>
      <c r="Y505" s="131"/>
      <c r="AB505" s="131"/>
      <c r="AE505" s="131"/>
      <c r="AH505" s="131"/>
      <c r="AK505" s="131"/>
      <c r="AN505" s="169"/>
    </row>
    <row r="506" spans="23:40" x14ac:dyDescent="0.25">
      <c r="W506" s="131"/>
      <c r="Y506" s="131"/>
      <c r="AB506" s="131"/>
      <c r="AE506" s="131"/>
      <c r="AH506" s="131"/>
      <c r="AK506" s="131"/>
      <c r="AN506" s="169"/>
    </row>
    <row r="507" spans="23:40" x14ac:dyDescent="0.25">
      <c r="W507" s="131"/>
      <c r="Y507" s="131"/>
      <c r="AB507" s="131"/>
      <c r="AE507" s="131"/>
      <c r="AH507" s="131"/>
      <c r="AK507" s="131"/>
      <c r="AN507" s="169"/>
    </row>
    <row r="508" spans="23:40" x14ac:dyDescent="0.25">
      <c r="W508" s="131"/>
      <c r="Y508" s="131"/>
      <c r="AB508" s="131"/>
      <c r="AE508" s="131"/>
      <c r="AH508" s="131"/>
      <c r="AK508" s="131"/>
      <c r="AN508" s="169"/>
    </row>
    <row r="509" spans="23:40" x14ac:dyDescent="0.25">
      <c r="W509" s="131"/>
      <c r="Y509" s="131"/>
      <c r="AB509" s="131"/>
      <c r="AE509" s="131"/>
      <c r="AH509" s="131"/>
      <c r="AK509" s="131"/>
      <c r="AN509" s="169"/>
    </row>
    <row r="510" spans="23:40" x14ac:dyDescent="0.25">
      <c r="W510" s="131"/>
      <c r="Y510" s="131"/>
      <c r="AB510" s="131"/>
      <c r="AE510" s="131"/>
      <c r="AH510" s="131"/>
      <c r="AK510" s="131"/>
      <c r="AN510" s="169"/>
    </row>
    <row r="511" spans="23:40" x14ac:dyDescent="0.25">
      <c r="W511" s="131"/>
      <c r="Y511" s="131"/>
      <c r="AB511" s="131"/>
      <c r="AE511" s="131"/>
      <c r="AH511" s="131"/>
      <c r="AK511" s="131"/>
      <c r="AN511" s="169"/>
    </row>
    <row r="512" spans="23:40" x14ac:dyDescent="0.25">
      <c r="W512" s="131"/>
      <c r="Y512" s="131"/>
      <c r="AB512" s="131"/>
      <c r="AE512" s="131"/>
      <c r="AH512" s="131"/>
      <c r="AK512" s="131"/>
      <c r="AN512" s="169"/>
    </row>
    <row r="513" spans="23:40" x14ac:dyDescent="0.25">
      <c r="W513" s="131"/>
      <c r="Y513" s="131"/>
      <c r="AB513" s="131"/>
      <c r="AE513" s="131"/>
      <c r="AH513" s="131"/>
      <c r="AK513" s="131"/>
      <c r="AN513" s="169"/>
    </row>
    <row r="514" spans="23:40" x14ac:dyDescent="0.25">
      <c r="W514" s="131"/>
      <c r="Y514" s="131"/>
      <c r="AB514" s="131"/>
      <c r="AE514" s="131"/>
      <c r="AH514" s="131"/>
      <c r="AK514" s="131"/>
      <c r="AN514" s="169"/>
    </row>
    <row r="515" spans="23:40" x14ac:dyDescent="0.25">
      <c r="W515" s="131"/>
      <c r="Y515" s="131"/>
      <c r="AB515" s="131"/>
      <c r="AE515" s="131"/>
      <c r="AH515" s="131"/>
      <c r="AK515" s="131"/>
      <c r="AN515" s="169"/>
    </row>
    <row r="516" spans="23:40" x14ac:dyDescent="0.25">
      <c r="W516" s="131"/>
      <c r="Y516" s="131"/>
      <c r="AB516" s="131"/>
      <c r="AE516" s="131"/>
      <c r="AH516" s="131"/>
      <c r="AK516" s="131"/>
      <c r="AN516" s="169"/>
    </row>
    <row r="517" spans="23:40" x14ac:dyDescent="0.25">
      <c r="W517" s="131"/>
      <c r="Y517" s="131"/>
      <c r="AB517" s="131"/>
      <c r="AE517" s="131"/>
      <c r="AH517" s="131"/>
      <c r="AK517" s="131"/>
      <c r="AN517" s="169"/>
    </row>
    <row r="518" spans="23:40" x14ac:dyDescent="0.25">
      <c r="W518" s="131"/>
      <c r="Y518" s="131"/>
      <c r="AB518" s="131"/>
      <c r="AE518" s="131"/>
      <c r="AH518" s="131"/>
      <c r="AK518" s="131"/>
      <c r="AN518" s="169"/>
    </row>
    <row r="519" spans="23:40" x14ac:dyDescent="0.25">
      <c r="W519" s="131"/>
      <c r="Y519" s="131"/>
      <c r="AB519" s="131"/>
      <c r="AE519" s="131"/>
      <c r="AH519" s="131"/>
      <c r="AK519" s="131"/>
      <c r="AN519" s="169"/>
    </row>
    <row r="520" spans="23:40" x14ac:dyDescent="0.25">
      <c r="W520" s="131"/>
      <c r="Y520" s="131"/>
      <c r="AB520" s="131"/>
      <c r="AE520" s="131"/>
      <c r="AH520" s="131"/>
      <c r="AK520" s="131"/>
      <c r="AN520" s="169"/>
    </row>
    <row r="521" spans="23:40" x14ac:dyDescent="0.25">
      <c r="W521" s="131"/>
      <c r="Y521" s="131"/>
      <c r="AB521" s="131"/>
      <c r="AE521" s="131"/>
      <c r="AH521" s="131"/>
      <c r="AK521" s="131"/>
      <c r="AN521" s="169"/>
    </row>
    <row r="522" spans="23:40" x14ac:dyDescent="0.25">
      <c r="W522" s="131"/>
      <c r="Y522" s="131"/>
      <c r="AB522" s="131"/>
      <c r="AE522" s="131"/>
      <c r="AH522" s="131"/>
      <c r="AK522" s="131"/>
      <c r="AN522" s="169"/>
    </row>
    <row r="523" spans="23:40" x14ac:dyDescent="0.25">
      <c r="W523" s="131"/>
      <c r="Y523" s="131"/>
      <c r="AB523" s="131"/>
      <c r="AE523" s="131"/>
      <c r="AH523" s="131"/>
      <c r="AK523" s="131"/>
      <c r="AN523" s="169"/>
    </row>
    <row r="524" spans="23:40" x14ac:dyDescent="0.25">
      <c r="W524" s="131"/>
      <c r="Y524" s="131"/>
      <c r="AB524" s="131"/>
      <c r="AE524" s="131"/>
      <c r="AH524" s="131"/>
      <c r="AK524" s="131"/>
      <c r="AN524" s="169"/>
    </row>
    <row r="525" spans="23:40" x14ac:dyDescent="0.25">
      <c r="W525" s="131"/>
      <c r="Y525" s="131"/>
      <c r="AB525" s="131"/>
      <c r="AE525" s="131"/>
      <c r="AH525" s="131"/>
      <c r="AK525" s="131"/>
      <c r="AN525" s="169"/>
    </row>
    <row r="526" spans="23:40" x14ac:dyDescent="0.25">
      <c r="W526" s="131"/>
      <c r="Y526" s="131"/>
      <c r="AB526" s="131"/>
      <c r="AE526" s="131"/>
      <c r="AH526" s="131"/>
      <c r="AK526" s="131"/>
      <c r="AN526" s="169"/>
    </row>
    <row r="527" spans="23:40" x14ac:dyDescent="0.25">
      <c r="W527" s="131"/>
      <c r="Y527" s="131"/>
      <c r="AB527" s="131"/>
      <c r="AE527" s="131"/>
      <c r="AH527" s="131"/>
      <c r="AK527" s="131"/>
      <c r="AN527" s="169"/>
    </row>
    <row r="528" spans="23:40" x14ac:dyDescent="0.25">
      <c r="W528" s="131"/>
      <c r="Y528" s="131"/>
      <c r="AB528" s="131"/>
      <c r="AE528" s="131"/>
      <c r="AH528" s="131"/>
      <c r="AK528" s="131"/>
      <c r="AN528" s="169"/>
    </row>
    <row r="529" spans="23:40" x14ac:dyDescent="0.25">
      <c r="W529" s="131"/>
      <c r="Y529" s="131"/>
      <c r="AB529" s="131"/>
      <c r="AE529" s="131"/>
      <c r="AH529" s="131"/>
      <c r="AK529" s="131"/>
      <c r="AN529" s="169"/>
    </row>
    <row r="530" spans="23:40" x14ac:dyDescent="0.25">
      <c r="W530" s="131"/>
      <c r="Y530" s="131"/>
      <c r="AB530" s="131"/>
      <c r="AE530" s="131"/>
      <c r="AH530" s="131"/>
      <c r="AK530" s="131"/>
      <c r="AN530" s="169"/>
    </row>
    <row r="531" spans="23:40" x14ac:dyDescent="0.25">
      <c r="W531" s="131"/>
      <c r="Y531" s="131"/>
      <c r="AB531" s="131"/>
      <c r="AE531" s="131"/>
      <c r="AH531" s="131"/>
      <c r="AK531" s="131"/>
      <c r="AN531" s="169"/>
    </row>
    <row r="532" spans="23:40" x14ac:dyDescent="0.25">
      <c r="W532" s="131"/>
      <c r="Y532" s="131"/>
      <c r="AB532" s="131"/>
      <c r="AE532" s="131"/>
      <c r="AH532" s="131"/>
      <c r="AK532" s="131"/>
      <c r="AN532" s="169"/>
    </row>
    <row r="533" spans="23:40" x14ac:dyDescent="0.25">
      <c r="W533" s="131"/>
      <c r="Y533" s="131"/>
      <c r="AB533" s="131"/>
      <c r="AE533" s="131"/>
      <c r="AH533" s="131"/>
      <c r="AK533" s="131"/>
      <c r="AN533" s="169"/>
    </row>
    <row r="534" spans="23:40" x14ac:dyDescent="0.25">
      <c r="W534" s="131"/>
      <c r="Y534" s="131"/>
      <c r="AB534" s="131"/>
      <c r="AE534" s="131"/>
      <c r="AH534" s="131"/>
      <c r="AK534" s="131"/>
      <c r="AN534" s="169"/>
    </row>
    <row r="535" spans="23:40" x14ac:dyDescent="0.25">
      <c r="W535" s="131"/>
      <c r="Y535" s="131"/>
      <c r="AB535" s="131"/>
      <c r="AE535" s="131"/>
      <c r="AH535" s="131"/>
      <c r="AK535" s="131"/>
      <c r="AN535" s="169"/>
    </row>
    <row r="536" spans="23:40" x14ac:dyDescent="0.25">
      <c r="W536" s="131"/>
      <c r="Y536" s="131"/>
      <c r="AB536" s="131"/>
      <c r="AE536" s="131"/>
      <c r="AH536" s="131"/>
      <c r="AK536" s="131"/>
      <c r="AN536" s="169"/>
    </row>
    <row r="537" spans="23:40" x14ac:dyDescent="0.25">
      <c r="W537" s="131"/>
      <c r="Y537" s="131"/>
      <c r="AB537" s="131"/>
      <c r="AE537" s="131"/>
      <c r="AH537" s="131"/>
      <c r="AK537" s="131"/>
      <c r="AN537" s="169"/>
    </row>
    <row r="538" spans="23:40" x14ac:dyDescent="0.25">
      <c r="W538" s="131"/>
      <c r="Y538" s="131"/>
      <c r="AB538" s="131"/>
      <c r="AE538" s="131"/>
      <c r="AH538" s="131"/>
      <c r="AK538" s="131"/>
      <c r="AN538" s="169"/>
    </row>
    <row r="539" spans="23:40" x14ac:dyDescent="0.25">
      <c r="W539" s="131"/>
      <c r="Y539" s="131"/>
      <c r="AB539" s="131"/>
      <c r="AE539" s="131"/>
      <c r="AH539" s="131"/>
      <c r="AK539" s="131"/>
      <c r="AN539" s="169"/>
    </row>
    <row r="540" spans="23:40" x14ac:dyDescent="0.25">
      <c r="W540" s="131"/>
      <c r="Y540" s="131"/>
      <c r="AB540" s="131"/>
      <c r="AE540" s="131"/>
      <c r="AH540" s="131"/>
      <c r="AK540" s="131"/>
      <c r="AN540" s="169"/>
    </row>
    <row r="541" spans="23:40" x14ac:dyDescent="0.25">
      <c r="W541" s="131"/>
      <c r="Y541" s="131"/>
      <c r="AB541" s="131"/>
      <c r="AE541" s="131"/>
      <c r="AH541" s="131"/>
      <c r="AK541" s="131"/>
      <c r="AN541" s="169"/>
    </row>
    <row r="542" spans="23:40" x14ac:dyDescent="0.25">
      <c r="W542" s="131"/>
      <c r="Y542" s="131"/>
      <c r="AB542" s="131"/>
      <c r="AE542" s="131"/>
      <c r="AH542" s="131"/>
      <c r="AK542" s="131"/>
      <c r="AN542" s="169"/>
    </row>
    <row r="543" spans="23:40" x14ac:dyDescent="0.25">
      <c r="W543" s="131"/>
      <c r="Y543" s="131"/>
      <c r="AB543" s="131"/>
      <c r="AE543" s="131"/>
      <c r="AH543" s="131"/>
      <c r="AK543" s="131"/>
      <c r="AN543" s="169"/>
    </row>
    <row r="544" spans="23:40" x14ac:dyDescent="0.25">
      <c r="W544" s="131"/>
      <c r="Y544" s="131"/>
      <c r="AB544" s="131"/>
      <c r="AE544" s="131"/>
      <c r="AH544" s="131"/>
      <c r="AK544" s="131"/>
      <c r="AN544" s="169"/>
    </row>
    <row r="545" spans="23:40" x14ac:dyDescent="0.25">
      <c r="W545" s="131"/>
      <c r="Y545" s="131"/>
      <c r="AB545" s="131"/>
      <c r="AE545" s="131"/>
      <c r="AH545" s="131"/>
      <c r="AK545" s="131"/>
      <c r="AN545" s="169"/>
    </row>
    <row r="546" spans="23:40" x14ac:dyDescent="0.25">
      <c r="W546" s="131"/>
      <c r="Y546" s="131"/>
      <c r="AB546" s="131"/>
      <c r="AE546" s="131"/>
      <c r="AH546" s="131"/>
      <c r="AK546" s="131"/>
      <c r="AN546" s="169"/>
    </row>
    <row r="547" spans="23:40" x14ac:dyDescent="0.25">
      <c r="W547" s="131"/>
      <c r="Y547" s="131"/>
      <c r="AB547" s="131"/>
      <c r="AE547" s="131"/>
      <c r="AH547" s="131"/>
      <c r="AK547" s="131"/>
      <c r="AN547" s="169"/>
    </row>
    <row r="548" spans="23:40" x14ac:dyDescent="0.25">
      <c r="W548" s="131"/>
      <c r="Y548" s="131"/>
      <c r="AB548" s="131"/>
      <c r="AE548" s="131"/>
      <c r="AH548" s="131"/>
      <c r="AK548" s="131"/>
      <c r="AN548" s="169"/>
    </row>
    <row r="549" spans="23:40" x14ac:dyDescent="0.25">
      <c r="W549" s="131"/>
      <c r="Y549" s="131"/>
      <c r="AB549" s="131"/>
      <c r="AE549" s="131"/>
      <c r="AH549" s="131"/>
      <c r="AK549" s="131"/>
      <c r="AN549" s="169"/>
    </row>
    <row r="550" spans="23:40" x14ac:dyDescent="0.25">
      <c r="W550" s="131"/>
      <c r="Y550" s="131"/>
      <c r="AB550" s="131"/>
      <c r="AE550" s="131"/>
      <c r="AH550" s="131"/>
      <c r="AK550" s="131"/>
      <c r="AN550" s="169"/>
    </row>
    <row r="551" spans="23:40" x14ac:dyDescent="0.25">
      <c r="W551" s="131"/>
      <c r="Y551" s="131"/>
      <c r="AB551" s="131"/>
      <c r="AE551" s="131"/>
      <c r="AH551" s="131"/>
      <c r="AK551" s="131"/>
      <c r="AN551" s="169"/>
    </row>
    <row r="552" spans="23:40" x14ac:dyDescent="0.25">
      <c r="W552" s="131"/>
      <c r="Y552" s="131"/>
      <c r="AB552" s="131"/>
      <c r="AE552" s="131"/>
      <c r="AH552" s="131"/>
      <c r="AK552" s="131"/>
      <c r="AN552" s="169"/>
    </row>
    <row r="553" spans="23:40" x14ac:dyDescent="0.25">
      <c r="W553" s="131"/>
      <c r="Y553" s="131"/>
      <c r="AB553" s="131"/>
      <c r="AE553" s="131"/>
      <c r="AH553" s="131"/>
      <c r="AK553" s="131"/>
      <c r="AN553" s="169"/>
    </row>
    <row r="554" spans="23:40" x14ac:dyDescent="0.25">
      <c r="W554" s="131"/>
      <c r="Y554" s="131"/>
      <c r="AB554" s="131"/>
      <c r="AE554" s="131"/>
      <c r="AH554" s="131"/>
      <c r="AK554" s="131"/>
      <c r="AN554" s="169"/>
    </row>
    <row r="555" spans="23:40" x14ac:dyDescent="0.25">
      <c r="W555" s="131"/>
      <c r="Y555" s="131"/>
      <c r="AB555" s="131"/>
      <c r="AE555" s="131"/>
      <c r="AH555" s="131"/>
      <c r="AK555" s="131"/>
      <c r="AN555" s="169"/>
    </row>
    <row r="556" spans="23:40" x14ac:dyDescent="0.25">
      <c r="W556" s="131"/>
      <c r="Y556" s="131"/>
      <c r="AB556" s="131"/>
      <c r="AE556" s="131"/>
      <c r="AH556" s="131"/>
      <c r="AK556" s="131"/>
      <c r="AN556" s="169"/>
    </row>
    <row r="557" spans="23:40" x14ac:dyDescent="0.25">
      <c r="W557" s="131"/>
      <c r="Y557" s="131"/>
      <c r="AB557" s="131"/>
      <c r="AE557" s="131"/>
      <c r="AH557" s="131"/>
      <c r="AK557" s="131"/>
      <c r="AN557" s="169"/>
    </row>
    <row r="558" spans="23:40" x14ac:dyDescent="0.25">
      <c r="W558" s="131"/>
      <c r="Y558" s="131"/>
      <c r="AB558" s="131"/>
      <c r="AE558" s="131"/>
      <c r="AH558" s="131"/>
      <c r="AK558" s="131"/>
      <c r="AN558" s="169"/>
    </row>
    <row r="559" spans="23:40" x14ac:dyDescent="0.25">
      <c r="W559" s="131"/>
      <c r="Y559" s="131"/>
      <c r="AB559" s="131"/>
      <c r="AE559" s="131"/>
      <c r="AH559" s="131"/>
      <c r="AK559" s="131"/>
      <c r="AN559" s="169"/>
    </row>
    <row r="560" spans="23:40" x14ac:dyDescent="0.25">
      <c r="W560" s="131"/>
      <c r="Y560" s="131"/>
      <c r="AB560" s="131"/>
      <c r="AE560" s="131"/>
      <c r="AH560" s="131"/>
      <c r="AK560" s="131"/>
      <c r="AN560" s="169"/>
    </row>
    <row r="561" spans="23:40" x14ac:dyDescent="0.25">
      <c r="W561" s="131"/>
      <c r="Y561" s="131"/>
      <c r="AB561" s="131"/>
      <c r="AE561" s="131"/>
      <c r="AH561" s="131"/>
      <c r="AK561" s="131"/>
      <c r="AN561" s="169"/>
    </row>
    <row r="562" spans="23:40" x14ac:dyDescent="0.25">
      <c r="W562" s="131"/>
      <c r="Y562" s="131"/>
      <c r="AB562" s="131"/>
      <c r="AE562" s="131"/>
      <c r="AH562" s="131"/>
      <c r="AK562" s="131"/>
      <c r="AN562" s="169"/>
    </row>
    <row r="563" spans="23:40" x14ac:dyDescent="0.25">
      <c r="W563" s="131"/>
      <c r="Y563" s="131"/>
      <c r="AB563" s="131"/>
      <c r="AE563" s="131"/>
      <c r="AH563" s="131"/>
      <c r="AK563" s="131"/>
      <c r="AN563" s="169"/>
    </row>
    <row r="564" spans="23:40" x14ac:dyDescent="0.25">
      <c r="W564" s="131"/>
      <c r="Y564" s="131"/>
      <c r="AB564" s="131"/>
      <c r="AE564" s="131"/>
      <c r="AH564" s="131"/>
      <c r="AK564" s="131"/>
      <c r="AN564" s="169"/>
    </row>
    <row r="565" spans="23:40" x14ac:dyDescent="0.25">
      <c r="W565" s="131"/>
      <c r="Y565" s="131"/>
      <c r="AB565" s="131"/>
      <c r="AE565" s="131"/>
      <c r="AH565" s="131"/>
      <c r="AK565" s="131"/>
      <c r="AN565" s="169"/>
    </row>
    <row r="566" spans="23:40" x14ac:dyDescent="0.25">
      <c r="W566" s="131"/>
      <c r="Y566" s="131"/>
      <c r="AB566" s="131"/>
      <c r="AE566" s="131"/>
      <c r="AH566" s="131"/>
      <c r="AK566" s="131"/>
      <c r="AN566" s="169"/>
    </row>
    <row r="567" spans="23:40" x14ac:dyDescent="0.25">
      <c r="W567" s="131"/>
      <c r="Y567" s="131"/>
      <c r="AB567" s="131"/>
      <c r="AE567" s="131"/>
      <c r="AH567" s="131"/>
      <c r="AK567" s="131"/>
      <c r="AN567" s="169"/>
    </row>
    <row r="568" spans="23:40" x14ac:dyDescent="0.25">
      <c r="W568" s="131"/>
      <c r="Y568" s="131"/>
      <c r="AB568" s="131"/>
      <c r="AE568" s="131"/>
      <c r="AH568" s="131"/>
      <c r="AK568" s="131"/>
      <c r="AN568" s="169"/>
    </row>
    <row r="569" spans="23:40" x14ac:dyDescent="0.25">
      <c r="W569" s="131"/>
      <c r="Y569" s="131"/>
      <c r="AB569" s="131"/>
      <c r="AE569" s="131"/>
      <c r="AH569" s="131"/>
      <c r="AK569" s="131"/>
      <c r="AN569" s="169"/>
    </row>
    <row r="570" spans="23:40" x14ac:dyDescent="0.25">
      <c r="W570" s="131"/>
      <c r="Y570" s="131"/>
      <c r="AB570" s="131"/>
      <c r="AE570" s="131"/>
      <c r="AH570" s="131"/>
      <c r="AK570" s="131"/>
      <c r="AN570" s="169"/>
    </row>
    <row r="571" spans="23:40" x14ac:dyDescent="0.25">
      <c r="W571" s="131"/>
      <c r="Y571" s="131"/>
      <c r="AB571" s="131"/>
      <c r="AE571" s="131"/>
      <c r="AH571" s="131"/>
      <c r="AK571" s="131"/>
      <c r="AN571" s="169"/>
    </row>
    <row r="572" spans="23:40" x14ac:dyDescent="0.25">
      <c r="W572" s="131"/>
      <c r="Y572" s="131"/>
      <c r="AB572" s="131"/>
      <c r="AE572" s="131"/>
      <c r="AH572" s="131"/>
      <c r="AK572" s="131"/>
      <c r="AN572" s="169"/>
    </row>
    <row r="573" spans="23:40" x14ac:dyDescent="0.25">
      <c r="W573" s="131"/>
      <c r="Y573" s="131"/>
      <c r="AB573" s="131"/>
      <c r="AE573" s="131"/>
      <c r="AH573" s="131"/>
      <c r="AK573" s="131"/>
      <c r="AN573" s="169"/>
    </row>
    <row r="574" spans="23:40" x14ac:dyDescent="0.25">
      <c r="W574" s="131"/>
      <c r="Y574" s="131"/>
      <c r="AB574" s="131"/>
      <c r="AE574" s="131"/>
      <c r="AH574" s="131"/>
      <c r="AK574" s="131"/>
      <c r="AN574" s="169"/>
    </row>
    <row r="575" spans="23:40" x14ac:dyDescent="0.25">
      <c r="W575" s="131"/>
      <c r="Y575" s="131"/>
      <c r="AB575" s="131"/>
      <c r="AE575" s="131"/>
      <c r="AH575" s="131"/>
      <c r="AK575" s="131"/>
      <c r="AN575" s="169"/>
    </row>
    <row r="576" spans="23:40" x14ac:dyDescent="0.25">
      <c r="W576" s="131"/>
      <c r="Y576" s="131"/>
      <c r="AB576" s="131"/>
      <c r="AE576" s="131"/>
      <c r="AH576" s="131"/>
      <c r="AK576" s="131"/>
      <c r="AN576" s="169"/>
    </row>
    <row r="577" spans="23:40" x14ac:dyDescent="0.25">
      <c r="W577" s="131"/>
      <c r="Y577" s="131"/>
      <c r="AB577" s="131"/>
      <c r="AE577" s="131"/>
      <c r="AH577" s="131"/>
      <c r="AK577" s="131"/>
      <c r="AN577" s="169"/>
    </row>
    <row r="578" spans="23:40" x14ac:dyDescent="0.25">
      <c r="W578" s="131"/>
      <c r="Y578" s="131"/>
      <c r="AB578" s="131"/>
      <c r="AE578" s="131"/>
      <c r="AH578" s="131"/>
      <c r="AK578" s="131"/>
      <c r="AN578" s="169"/>
    </row>
    <row r="579" spans="23:40" x14ac:dyDescent="0.25">
      <c r="W579" s="131"/>
      <c r="Y579" s="131"/>
      <c r="AB579" s="131"/>
      <c r="AE579" s="131"/>
      <c r="AH579" s="131"/>
      <c r="AK579" s="131"/>
      <c r="AN579" s="169"/>
    </row>
    <row r="580" spans="23:40" x14ac:dyDescent="0.25">
      <c r="W580" s="131"/>
      <c r="Y580" s="131"/>
      <c r="AB580" s="131"/>
      <c r="AE580" s="131"/>
      <c r="AH580" s="131"/>
      <c r="AK580" s="131"/>
      <c r="AN580" s="169"/>
    </row>
    <row r="581" spans="23:40" x14ac:dyDescent="0.25">
      <c r="W581" s="131"/>
      <c r="Y581" s="131"/>
      <c r="AB581" s="131"/>
      <c r="AE581" s="131"/>
      <c r="AH581" s="131"/>
      <c r="AK581" s="131"/>
      <c r="AN581" s="169"/>
    </row>
    <row r="582" spans="23:40" x14ac:dyDescent="0.25">
      <c r="W582" s="131"/>
      <c r="Y582" s="131"/>
      <c r="AB582" s="131"/>
      <c r="AE582" s="131"/>
      <c r="AH582" s="131"/>
      <c r="AK582" s="131"/>
      <c r="AN582" s="169"/>
    </row>
    <row r="583" spans="23:40" x14ac:dyDescent="0.25">
      <c r="W583" s="131"/>
      <c r="Y583" s="131"/>
      <c r="AB583" s="131"/>
      <c r="AE583" s="131"/>
      <c r="AH583" s="131"/>
      <c r="AK583" s="131"/>
      <c r="AN583" s="169"/>
    </row>
    <row r="584" spans="23:40" x14ac:dyDescent="0.25">
      <c r="W584" s="131"/>
      <c r="Y584" s="131"/>
      <c r="AB584" s="131"/>
      <c r="AE584" s="131"/>
      <c r="AH584" s="131"/>
      <c r="AK584" s="131"/>
      <c r="AN584" s="169"/>
    </row>
    <row r="585" spans="23:40" x14ac:dyDescent="0.25">
      <c r="W585" s="131"/>
      <c r="Y585" s="131"/>
      <c r="AB585" s="131"/>
      <c r="AE585" s="131"/>
      <c r="AH585" s="131"/>
      <c r="AK585" s="131"/>
      <c r="AN585" s="169"/>
    </row>
    <row r="586" spans="23:40" x14ac:dyDescent="0.25">
      <c r="W586" s="131"/>
      <c r="Y586" s="131"/>
      <c r="AB586" s="131"/>
      <c r="AE586" s="131"/>
      <c r="AH586" s="131"/>
      <c r="AK586" s="131"/>
      <c r="AN586" s="169"/>
    </row>
    <row r="587" spans="23:40" x14ac:dyDescent="0.25">
      <c r="W587" s="131"/>
      <c r="Y587" s="131"/>
      <c r="AB587" s="131"/>
      <c r="AE587" s="131"/>
      <c r="AH587" s="131"/>
      <c r="AK587" s="131"/>
      <c r="AN587" s="169"/>
    </row>
    <row r="588" spans="23:40" x14ac:dyDescent="0.25">
      <c r="W588" s="131"/>
      <c r="Y588" s="131"/>
      <c r="AB588" s="131"/>
      <c r="AE588" s="131"/>
      <c r="AH588" s="131"/>
      <c r="AK588" s="131"/>
      <c r="AN588" s="169"/>
    </row>
    <row r="589" spans="23:40" x14ac:dyDescent="0.25">
      <c r="W589" s="131"/>
      <c r="Y589" s="131"/>
      <c r="AB589" s="131"/>
      <c r="AE589" s="131"/>
      <c r="AH589" s="131"/>
      <c r="AK589" s="131"/>
      <c r="AN589" s="169"/>
    </row>
    <row r="590" spans="23:40" x14ac:dyDescent="0.25">
      <c r="W590" s="131"/>
      <c r="Y590" s="131"/>
      <c r="AB590" s="131"/>
      <c r="AE590" s="131"/>
      <c r="AH590" s="131"/>
      <c r="AK590" s="131"/>
      <c r="AN590" s="169"/>
    </row>
    <row r="591" spans="23:40" x14ac:dyDescent="0.25">
      <c r="W591" s="131"/>
      <c r="Y591" s="131"/>
      <c r="AB591" s="131"/>
      <c r="AE591" s="131"/>
      <c r="AH591" s="131"/>
      <c r="AK591" s="131"/>
      <c r="AN591" s="169"/>
    </row>
    <row r="592" spans="23:40" x14ac:dyDescent="0.25">
      <c r="W592" s="131"/>
      <c r="Y592" s="131"/>
      <c r="AB592" s="131"/>
      <c r="AE592" s="131"/>
      <c r="AH592" s="131"/>
      <c r="AK592" s="131"/>
      <c r="AN592" s="169"/>
    </row>
    <row r="593" spans="23:40" x14ac:dyDescent="0.25">
      <c r="W593" s="131"/>
      <c r="Y593" s="131"/>
      <c r="AB593" s="131"/>
      <c r="AE593" s="131"/>
      <c r="AH593" s="131"/>
      <c r="AK593" s="131"/>
      <c r="AN593" s="169"/>
    </row>
    <row r="594" spans="23:40" x14ac:dyDescent="0.25">
      <c r="W594" s="131"/>
      <c r="Y594" s="131"/>
      <c r="AB594" s="131"/>
      <c r="AE594" s="131"/>
      <c r="AH594" s="131"/>
      <c r="AK594" s="131"/>
      <c r="AN594" s="169"/>
    </row>
    <row r="595" spans="23:40" x14ac:dyDescent="0.25">
      <c r="W595" s="131"/>
      <c r="Y595" s="131"/>
      <c r="AB595" s="131"/>
      <c r="AE595" s="131"/>
      <c r="AH595" s="131"/>
      <c r="AK595" s="131"/>
      <c r="AN595" s="169"/>
    </row>
    <row r="596" spans="23:40" x14ac:dyDescent="0.25">
      <c r="W596" s="131"/>
      <c r="Y596" s="131"/>
      <c r="AB596" s="131"/>
      <c r="AE596" s="131"/>
      <c r="AH596" s="131"/>
      <c r="AK596" s="131"/>
      <c r="AN596" s="169"/>
    </row>
    <row r="597" spans="23:40" x14ac:dyDescent="0.25">
      <c r="W597" s="131"/>
      <c r="Y597" s="131"/>
      <c r="AB597" s="131"/>
      <c r="AE597" s="131"/>
      <c r="AH597" s="131"/>
      <c r="AK597" s="131"/>
      <c r="AN597" s="169"/>
    </row>
    <row r="598" spans="23:40" x14ac:dyDescent="0.25">
      <c r="W598" s="131"/>
      <c r="Y598" s="131"/>
      <c r="AB598" s="131"/>
      <c r="AE598" s="131"/>
      <c r="AH598" s="131"/>
      <c r="AK598" s="131"/>
      <c r="AN598" s="169"/>
    </row>
    <row r="599" spans="23:40" x14ac:dyDescent="0.25">
      <c r="W599" s="131"/>
      <c r="Y599" s="131"/>
      <c r="AB599" s="131"/>
      <c r="AE599" s="131"/>
      <c r="AH599" s="131"/>
      <c r="AK599" s="131"/>
      <c r="AN599" s="169"/>
    </row>
    <row r="600" spans="23:40" x14ac:dyDescent="0.25">
      <c r="W600" s="131"/>
      <c r="Y600" s="131"/>
      <c r="AB600" s="131"/>
      <c r="AE600" s="131"/>
      <c r="AH600" s="131"/>
      <c r="AK600" s="131"/>
      <c r="AN600" s="169"/>
    </row>
    <row r="601" spans="23:40" x14ac:dyDescent="0.25">
      <c r="W601" s="131"/>
      <c r="Y601" s="131"/>
      <c r="AB601" s="131"/>
      <c r="AE601" s="131"/>
      <c r="AH601" s="131"/>
      <c r="AK601" s="131"/>
      <c r="AN601" s="169"/>
    </row>
    <row r="602" spans="23:40" x14ac:dyDescent="0.25">
      <c r="W602" s="131"/>
      <c r="Y602" s="131"/>
      <c r="AB602" s="131"/>
      <c r="AE602" s="131"/>
      <c r="AH602" s="131"/>
      <c r="AK602" s="131"/>
      <c r="AN602" s="169"/>
    </row>
    <row r="603" spans="23:40" x14ac:dyDescent="0.25">
      <c r="W603" s="131"/>
      <c r="Y603" s="131"/>
      <c r="AB603" s="131"/>
      <c r="AE603" s="131"/>
      <c r="AH603" s="131"/>
      <c r="AK603" s="131"/>
      <c r="AN603" s="169"/>
    </row>
    <row r="604" spans="23:40" x14ac:dyDescent="0.25">
      <c r="W604" s="131"/>
      <c r="Y604" s="131"/>
      <c r="AB604" s="131"/>
      <c r="AE604" s="131"/>
      <c r="AH604" s="131"/>
      <c r="AK604" s="131"/>
      <c r="AN604" s="169"/>
    </row>
    <row r="605" spans="23:40" x14ac:dyDescent="0.25">
      <c r="W605" s="131"/>
      <c r="Y605" s="131"/>
      <c r="AB605" s="131"/>
      <c r="AE605" s="131"/>
      <c r="AH605" s="131"/>
      <c r="AK605" s="131"/>
      <c r="AN605" s="169"/>
    </row>
    <row r="606" spans="23:40" x14ac:dyDescent="0.25">
      <c r="W606" s="131"/>
      <c r="Y606" s="131"/>
      <c r="AB606" s="131"/>
      <c r="AE606" s="131"/>
      <c r="AH606" s="131"/>
      <c r="AK606" s="131"/>
      <c r="AN606" s="169"/>
    </row>
    <row r="607" spans="23:40" x14ac:dyDescent="0.25">
      <c r="W607" s="131"/>
      <c r="Y607" s="131"/>
      <c r="AB607" s="131"/>
      <c r="AE607" s="131"/>
      <c r="AH607" s="131"/>
      <c r="AK607" s="131"/>
      <c r="AN607" s="169"/>
    </row>
    <row r="608" spans="23:40" x14ac:dyDescent="0.25">
      <c r="W608" s="131"/>
      <c r="Y608" s="131"/>
      <c r="AB608" s="131"/>
      <c r="AE608" s="131"/>
      <c r="AH608" s="131"/>
      <c r="AK608" s="131"/>
      <c r="AN608" s="169"/>
    </row>
    <row r="609" spans="23:40" x14ac:dyDescent="0.25">
      <c r="W609" s="131"/>
      <c r="Y609" s="131"/>
      <c r="AB609" s="131"/>
      <c r="AE609" s="131"/>
      <c r="AH609" s="131"/>
      <c r="AK609" s="131"/>
      <c r="AN609" s="169"/>
    </row>
    <row r="610" spans="23:40" x14ac:dyDescent="0.25">
      <c r="W610" s="131"/>
      <c r="Y610" s="131"/>
      <c r="AB610" s="131"/>
      <c r="AE610" s="131"/>
      <c r="AH610" s="131"/>
      <c r="AK610" s="131"/>
      <c r="AN610" s="169"/>
    </row>
    <row r="611" spans="23:40" x14ac:dyDescent="0.25">
      <c r="W611" s="131"/>
      <c r="Y611" s="131"/>
      <c r="AB611" s="131"/>
      <c r="AE611" s="131"/>
      <c r="AH611" s="131"/>
      <c r="AK611" s="131"/>
      <c r="AN611" s="169"/>
    </row>
    <row r="612" spans="23:40" x14ac:dyDescent="0.25">
      <c r="W612" s="131"/>
      <c r="Y612" s="131"/>
      <c r="AB612" s="131"/>
      <c r="AE612" s="131"/>
      <c r="AH612" s="131"/>
      <c r="AK612" s="131"/>
      <c r="AN612" s="169"/>
    </row>
    <row r="613" spans="23:40" x14ac:dyDescent="0.25">
      <c r="W613" s="131"/>
      <c r="Y613" s="131"/>
      <c r="AB613" s="131"/>
      <c r="AE613" s="131"/>
      <c r="AH613" s="131"/>
      <c r="AK613" s="131"/>
      <c r="AN613" s="169"/>
    </row>
    <row r="614" spans="23:40" x14ac:dyDescent="0.25">
      <c r="W614" s="131"/>
      <c r="Y614" s="131"/>
      <c r="AB614" s="131"/>
      <c r="AE614" s="131"/>
      <c r="AH614" s="131"/>
      <c r="AK614" s="131"/>
      <c r="AN614" s="169"/>
    </row>
    <row r="615" spans="23:40" x14ac:dyDescent="0.25">
      <c r="W615" s="131"/>
      <c r="Y615" s="131"/>
      <c r="AB615" s="131"/>
      <c r="AE615" s="131"/>
      <c r="AH615" s="131"/>
      <c r="AK615" s="131"/>
      <c r="AN615" s="169"/>
    </row>
    <row r="616" spans="23:40" x14ac:dyDescent="0.25">
      <c r="W616" s="131"/>
      <c r="Y616" s="131"/>
      <c r="AB616" s="131"/>
      <c r="AE616" s="131"/>
      <c r="AH616" s="131"/>
      <c r="AK616" s="131"/>
      <c r="AN616" s="169"/>
    </row>
    <row r="617" spans="23:40" x14ac:dyDescent="0.25">
      <c r="W617" s="131"/>
      <c r="Y617" s="131"/>
      <c r="AB617" s="131"/>
      <c r="AE617" s="131"/>
      <c r="AH617" s="131"/>
      <c r="AK617" s="131"/>
      <c r="AN617" s="169"/>
    </row>
    <row r="618" spans="23:40" x14ac:dyDescent="0.25">
      <c r="W618" s="131"/>
      <c r="Y618" s="131"/>
      <c r="AB618" s="131"/>
      <c r="AE618" s="131"/>
      <c r="AH618" s="131"/>
      <c r="AK618" s="131"/>
      <c r="AN618" s="169"/>
    </row>
    <row r="619" spans="23:40" x14ac:dyDescent="0.25">
      <c r="W619" s="131"/>
      <c r="Y619" s="131"/>
      <c r="AB619" s="131"/>
      <c r="AE619" s="131"/>
      <c r="AH619" s="131"/>
      <c r="AK619" s="131"/>
      <c r="AN619" s="169"/>
    </row>
    <row r="620" spans="23:40" x14ac:dyDescent="0.25">
      <c r="W620" s="131"/>
      <c r="Y620" s="131"/>
      <c r="AB620" s="131"/>
      <c r="AE620" s="131"/>
      <c r="AH620" s="131"/>
      <c r="AK620" s="131"/>
      <c r="AN620" s="169"/>
    </row>
    <row r="621" spans="23:40" x14ac:dyDescent="0.25">
      <c r="W621" s="131"/>
      <c r="Y621" s="131"/>
      <c r="AB621" s="131"/>
      <c r="AE621" s="131"/>
      <c r="AH621" s="131"/>
      <c r="AK621" s="131"/>
      <c r="AN621" s="169"/>
    </row>
    <row r="622" spans="23:40" x14ac:dyDescent="0.25">
      <c r="W622" s="131"/>
      <c r="Y622" s="131"/>
      <c r="AB622" s="131"/>
      <c r="AE622" s="131"/>
      <c r="AH622" s="131"/>
      <c r="AK622" s="131"/>
      <c r="AN622" s="169"/>
    </row>
    <row r="623" spans="23:40" x14ac:dyDescent="0.25">
      <c r="W623" s="131"/>
      <c r="Y623" s="131"/>
      <c r="AB623" s="131"/>
      <c r="AE623" s="131"/>
      <c r="AH623" s="131"/>
      <c r="AK623" s="131"/>
      <c r="AN623" s="169"/>
    </row>
    <row r="624" spans="23:40" x14ac:dyDescent="0.25">
      <c r="W624" s="131"/>
      <c r="Y624" s="131"/>
      <c r="AB624" s="131"/>
      <c r="AE624" s="131"/>
      <c r="AH624" s="131"/>
      <c r="AK624" s="131"/>
      <c r="AN624" s="169"/>
    </row>
    <row r="625" spans="23:40" x14ac:dyDescent="0.25">
      <c r="W625" s="131"/>
      <c r="Y625" s="131"/>
      <c r="AB625" s="131"/>
      <c r="AE625" s="131"/>
      <c r="AH625" s="131"/>
      <c r="AK625" s="131"/>
      <c r="AN625" s="169"/>
    </row>
    <row r="626" spans="23:40" x14ac:dyDescent="0.25">
      <c r="W626" s="131"/>
      <c r="Y626" s="131"/>
      <c r="AB626" s="131"/>
      <c r="AE626" s="131"/>
      <c r="AH626" s="131"/>
      <c r="AK626" s="131"/>
      <c r="AN626" s="169"/>
    </row>
    <row r="627" spans="23:40" x14ac:dyDescent="0.25">
      <c r="W627" s="131"/>
      <c r="Y627" s="131"/>
      <c r="AB627" s="131"/>
      <c r="AE627" s="131"/>
      <c r="AH627" s="131"/>
      <c r="AK627" s="131"/>
      <c r="AN627" s="169"/>
    </row>
    <row r="628" spans="23:40" x14ac:dyDescent="0.25">
      <c r="W628" s="131"/>
      <c r="Y628" s="131"/>
      <c r="AB628" s="131"/>
      <c r="AE628" s="131"/>
      <c r="AH628" s="131"/>
      <c r="AK628" s="131"/>
      <c r="AN628" s="169"/>
    </row>
    <row r="629" spans="23:40" x14ac:dyDescent="0.25">
      <c r="W629" s="131"/>
      <c r="Y629" s="131"/>
      <c r="AB629" s="131"/>
      <c r="AE629" s="131"/>
      <c r="AH629" s="131"/>
      <c r="AK629" s="131"/>
      <c r="AN629" s="169"/>
    </row>
    <row r="630" spans="23:40" x14ac:dyDescent="0.25">
      <c r="W630" s="131"/>
      <c r="Y630" s="131"/>
      <c r="AB630" s="131"/>
      <c r="AE630" s="131"/>
      <c r="AH630" s="131"/>
      <c r="AK630" s="131"/>
      <c r="AN630" s="169"/>
    </row>
    <row r="631" spans="23:40" x14ac:dyDescent="0.25">
      <c r="W631" s="131"/>
      <c r="Y631" s="131"/>
      <c r="AB631" s="131"/>
      <c r="AE631" s="131"/>
      <c r="AH631" s="131"/>
      <c r="AK631" s="131"/>
      <c r="AN631" s="169"/>
    </row>
    <row r="632" spans="23:40" x14ac:dyDescent="0.25">
      <c r="W632" s="131"/>
      <c r="Y632" s="131"/>
      <c r="AB632" s="131"/>
      <c r="AE632" s="131"/>
      <c r="AH632" s="131"/>
      <c r="AK632" s="131"/>
      <c r="AN632" s="169"/>
    </row>
    <row r="633" spans="23:40" x14ac:dyDescent="0.25">
      <c r="W633" s="131"/>
      <c r="Y633" s="131"/>
      <c r="AB633" s="131"/>
      <c r="AE633" s="131"/>
      <c r="AH633" s="131"/>
      <c r="AK633" s="131"/>
      <c r="AN633" s="169"/>
    </row>
    <row r="634" spans="23:40" x14ac:dyDescent="0.25">
      <c r="W634" s="131"/>
      <c r="Y634" s="131"/>
      <c r="AB634" s="131"/>
      <c r="AE634" s="131"/>
      <c r="AH634" s="131"/>
      <c r="AK634" s="131"/>
      <c r="AN634" s="169"/>
    </row>
    <row r="635" spans="23:40" x14ac:dyDescent="0.25">
      <c r="W635" s="131"/>
      <c r="Y635" s="131"/>
      <c r="AB635" s="131"/>
      <c r="AE635" s="131"/>
      <c r="AH635" s="131"/>
      <c r="AK635" s="131"/>
      <c r="AN635" s="169"/>
    </row>
    <row r="636" spans="23:40" x14ac:dyDescent="0.25">
      <c r="W636" s="131"/>
      <c r="Y636" s="131"/>
      <c r="AB636" s="131"/>
      <c r="AE636" s="131"/>
      <c r="AH636" s="131"/>
      <c r="AK636" s="131"/>
      <c r="AN636" s="169"/>
    </row>
    <row r="637" spans="23:40" x14ac:dyDescent="0.25">
      <c r="W637" s="131"/>
      <c r="Y637" s="131"/>
      <c r="AB637" s="131"/>
      <c r="AE637" s="131"/>
      <c r="AH637" s="131"/>
      <c r="AK637" s="131"/>
      <c r="AN637" s="169"/>
    </row>
    <row r="638" spans="23:40" x14ac:dyDescent="0.25">
      <c r="W638" s="131"/>
      <c r="Y638" s="131"/>
      <c r="AB638" s="131"/>
      <c r="AE638" s="131"/>
      <c r="AH638" s="131"/>
      <c r="AK638" s="131"/>
      <c r="AN638" s="169"/>
    </row>
    <row r="639" spans="23:40" x14ac:dyDescent="0.25">
      <c r="W639" s="131"/>
      <c r="Y639" s="131"/>
      <c r="AB639" s="131"/>
      <c r="AE639" s="131"/>
      <c r="AH639" s="131"/>
      <c r="AK639" s="131"/>
      <c r="AN639" s="169"/>
    </row>
    <row r="640" spans="23:40" x14ac:dyDescent="0.25">
      <c r="W640" s="131"/>
      <c r="Y640" s="131"/>
      <c r="AB640" s="131"/>
      <c r="AE640" s="131"/>
      <c r="AH640" s="131"/>
      <c r="AK640" s="131"/>
      <c r="AN640" s="169"/>
    </row>
    <row r="641" spans="23:40" x14ac:dyDescent="0.25">
      <c r="W641" s="131"/>
      <c r="Y641" s="131"/>
      <c r="AB641" s="131"/>
      <c r="AE641" s="131"/>
      <c r="AH641" s="131"/>
      <c r="AK641" s="131"/>
      <c r="AN641" s="169"/>
    </row>
    <row r="642" spans="23:40" x14ac:dyDescent="0.25">
      <c r="W642" s="131"/>
      <c r="Y642" s="131"/>
      <c r="AB642" s="131"/>
      <c r="AE642" s="131"/>
      <c r="AH642" s="131"/>
      <c r="AK642" s="131"/>
      <c r="AN642" s="169"/>
    </row>
    <row r="643" spans="23:40" x14ac:dyDescent="0.25">
      <c r="W643" s="131"/>
      <c r="Y643" s="131"/>
      <c r="AB643" s="131"/>
      <c r="AE643" s="131"/>
      <c r="AH643" s="131"/>
      <c r="AK643" s="131"/>
      <c r="AN643" s="169"/>
    </row>
    <row r="644" spans="23:40" x14ac:dyDescent="0.25">
      <c r="W644" s="131"/>
      <c r="Y644" s="131"/>
      <c r="AB644" s="131"/>
      <c r="AE644" s="131"/>
      <c r="AH644" s="131"/>
      <c r="AK644" s="131"/>
      <c r="AN644" s="169"/>
    </row>
    <row r="645" spans="23:40" x14ac:dyDescent="0.25">
      <c r="W645" s="131"/>
      <c r="Y645" s="131"/>
      <c r="AB645" s="131"/>
      <c r="AE645" s="131"/>
      <c r="AH645" s="131"/>
      <c r="AK645" s="131"/>
      <c r="AN645" s="169"/>
    </row>
    <row r="646" spans="23:40" x14ac:dyDescent="0.25">
      <c r="W646" s="131"/>
      <c r="Y646" s="131"/>
      <c r="AB646" s="131"/>
      <c r="AE646" s="131"/>
      <c r="AH646" s="131"/>
      <c r="AK646" s="131"/>
      <c r="AN646" s="169"/>
    </row>
    <row r="647" spans="23:40" x14ac:dyDescent="0.25">
      <c r="W647" s="131"/>
      <c r="Y647" s="131"/>
      <c r="AB647" s="131"/>
      <c r="AE647" s="131"/>
      <c r="AH647" s="131"/>
      <c r="AK647" s="131"/>
      <c r="AN647" s="169"/>
    </row>
    <row r="648" spans="23:40" x14ac:dyDescent="0.25">
      <c r="W648" s="131"/>
      <c r="Y648" s="131"/>
      <c r="AB648" s="131"/>
      <c r="AE648" s="131"/>
      <c r="AH648" s="131"/>
      <c r="AK648" s="131"/>
      <c r="AN648" s="169"/>
    </row>
    <row r="649" spans="23:40" x14ac:dyDescent="0.25">
      <c r="W649" s="131"/>
      <c r="Y649" s="131"/>
      <c r="AB649" s="131"/>
      <c r="AE649" s="131"/>
      <c r="AH649" s="131"/>
      <c r="AK649" s="131"/>
      <c r="AN649" s="169"/>
    </row>
    <row r="650" spans="23:40" x14ac:dyDescent="0.25">
      <c r="W650" s="131"/>
      <c r="Y650" s="131"/>
      <c r="AB650" s="131"/>
      <c r="AE650" s="131"/>
      <c r="AH650" s="131"/>
      <c r="AK650" s="131"/>
      <c r="AN650" s="169"/>
    </row>
    <row r="651" spans="23:40" x14ac:dyDescent="0.25">
      <c r="W651" s="131"/>
      <c r="Y651" s="131"/>
      <c r="AB651" s="131"/>
      <c r="AE651" s="131"/>
      <c r="AH651" s="131"/>
      <c r="AK651" s="131"/>
      <c r="AN651" s="169"/>
    </row>
    <row r="652" spans="23:40" x14ac:dyDescent="0.25">
      <c r="W652" s="131"/>
      <c r="Y652" s="131"/>
      <c r="AB652" s="131"/>
      <c r="AE652" s="131"/>
      <c r="AH652" s="131"/>
      <c r="AK652" s="131"/>
      <c r="AN652" s="169"/>
    </row>
    <row r="653" spans="23:40" x14ac:dyDescent="0.25">
      <c r="W653" s="131"/>
      <c r="Y653" s="131"/>
      <c r="AB653" s="131"/>
      <c r="AE653" s="131"/>
      <c r="AH653" s="131"/>
      <c r="AK653" s="131"/>
      <c r="AN653" s="169"/>
    </row>
    <row r="654" spans="23:40" x14ac:dyDescent="0.25">
      <c r="W654" s="131"/>
      <c r="Y654" s="131"/>
      <c r="AB654" s="131"/>
      <c r="AE654" s="131"/>
      <c r="AH654" s="131"/>
      <c r="AK654" s="131"/>
      <c r="AN654" s="169"/>
    </row>
    <row r="655" spans="23:40" x14ac:dyDescent="0.25">
      <c r="W655" s="131"/>
      <c r="Y655" s="131"/>
      <c r="AB655" s="131"/>
      <c r="AE655" s="131"/>
      <c r="AH655" s="131"/>
      <c r="AK655" s="131"/>
      <c r="AN655" s="169"/>
    </row>
    <row r="656" spans="23:40" x14ac:dyDescent="0.25">
      <c r="W656" s="131"/>
      <c r="Y656" s="131"/>
      <c r="AB656" s="131"/>
      <c r="AE656" s="131"/>
      <c r="AH656" s="131"/>
      <c r="AK656" s="131"/>
      <c r="AN656" s="169"/>
    </row>
    <row r="657" spans="23:40" x14ac:dyDescent="0.25">
      <c r="W657" s="131"/>
      <c r="Y657" s="131"/>
      <c r="AB657" s="131"/>
      <c r="AE657" s="131"/>
      <c r="AH657" s="131"/>
      <c r="AK657" s="131"/>
      <c r="AN657" s="169"/>
    </row>
    <row r="658" spans="23:40" x14ac:dyDescent="0.25">
      <c r="W658" s="131"/>
      <c r="Y658" s="131"/>
      <c r="AB658" s="131"/>
      <c r="AE658" s="131"/>
      <c r="AH658" s="131"/>
      <c r="AK658" s="131"/>
      <c r="AN658" s="169"/>
    </row>
    <row r="659" spans="23:40" x14ac:dyDescent="0.25">
      <c r="W659" s="131"/>
      <c r="Y659" s="131"/>
      <c r="AB659" s="131"/>
      <c r="AE659" s="131"/>
      <c r="AH659" s="131"/>
      <c r="AK659" s="131"/>
      <c r="AN659" s="169"/>
    </row>
    <row r="660" spans="23:40" x14ac:dyDescent="0.25">
      <c r="W660" s="131"/>
      <c r="Y660" s="131"/>
      <c r="AB660" s="131"/>
      <c r="AE660" s="131"/>
      <c r="AH660" s="131"/>
      <c r="AK660" s="131"/>
      <c r="AN660" s="169"/>
    </row>
    <row r="661" spans="23:40" x14ac:dyDescent="0.25">
      <c r="W661" s="131"/>
      <c r="Y661" s="131"/>
      <c r="AB661" s="131"/>
      <c r="AE661" s="131"/>
      <c r="AH661" s="131"/>
      <c r="AK661" s="131"/>
      <c r="AN661" s="169"/>
    </row>
    <row r="662" spans="23:40" x14ac:dyDescent="0.25">
      <c r="W662" s="131"/>
      <c r="Y662" s="131"/>
      <c r="AB662" s="131"/>
      <c r="AE662" s="131"/>
      <c r="AH662" s="131"/>
      <c r="AK662" s="131"/>
      <c r="AN662" s="169"/>
    </row>
    <row r="663" spans="23:40" x14ac:dyDescent="0.25">
      <c r="W663" s="131"/>
      <c r="Y663" s="131"/>
      <c r="AB663" s="131"/>
      <c r="AE663" s="131"/>
      <c r="AH663" s="131"/>
      <c r="AK663" s="131"/>
      <c r="AN663" s="169"/>
    </row>
    <row r="664" spans="23:40" x14ac:dyDescent="0.25">
      <c r="W664" s="131"/>
      <c r="Y664" s="131"/>
      <c r="AB664" s="131"/>
      <c r="AE664" s="131"/>
      <c r="AH664" s="131"/>
      <c r="AK664" s="131"/>
      <c r="AN664" s="169"/>
    </row>
    <row r="665" spans="23:40" x14ac:dyDescent="0.25">
      <c r="W665" s="131"/>
      <c r="Y665" s="131"/>
      <c r="AB665" s="131"/>
      <c r="AE665" s="131"/>
      <c r="AH665" s="131"/>
      <c r="AK665" s="131"/>
      <c r="AN665" s="169"/>
    </row>
    <row r="666" spans="23:40" x14ac:dyDescent="0.25">
      <c r="W666" s="131"/>
      <c r="Y666" s="131"/>
      <c r="AB666" s="131"/>
      <c r="AE666" s="131"/>
      <c r="AH666" s="131"/>
      <c r="AK666" s="131"/>
      <c r="AN666" s="169"/>
    </row>
    <row r="667" spans="23:40" x14ac:dyDescent="0.25">
      <c r="W667" s="131"/>
      <c r="Y667" s="131"/>
      <c r="AB667" s="131"/>
      <c r="AE667" s="131"/>
      <c r="AH667" s="131"/>
      <c r="AK667" s="131"/>
      <c r="AN667" s="169"/>
    </row>
    <row r="668" spans="23:40" x14ac:dyDescent="0.25">
      <c r="W668" s="131"/>
      <c r="Y668" s="131"/>
      <c r="AB668" s="131"/>
      <c r="AE668" s="131"/>
      <c r="AH668" s="131"/>
      <c r="AK668" s="131"/>
      <c r="AN668" s="169"/>
    </row>
    <row r="669" spans="23:40" x14ac:dyDescent="0.25">
      <c r="W669" s="131"/>
      <c r="Y669" s="131"/>
      <c r="AB669" s="131"/>
      <c r="AE669" s="131"/>
      <c r="AH669" s="131"/>
      <c r="AK669" s="131"/>
      <c r="AN669" s="169"/>
    </row>
    <row r="670" spans="23:40" x14ac:dyDescent="0.25">
      <c r="W670" s="131"/>
      <c r="Y670" s="131"/>
      <c r="AB670" s="131"/>
      <c r="AE670" s="131"/>
      <c r="AH670" s="131"/>
      <c r="AK670" s="131"/>
      <c r="AN670" s="169"/>
    </row>
    <row r="671" spans="23:40" x14ac:dyDescent="0.25">
      <c r="W671" s="131"/>
      <c r="Y671" s="131"/>
      <c r="AB671" s="131"/>
      <c r="AE671" s="131"/>
      <c r="AH671" s="131"/>
      <c r="AK671" s="131"/>
      <c r="AN671" s="169"/>
    </row>
    <row r="672" spans="23:40" x14ac:dyDescent="0.25">
      <c r="W672" s="131"/>
      <c r="Y672" s="131"/>
      <c r="AB672" s="131"/>
      <c r="AE672" s="131"/>
      <c r="AH672" s="131"/>
      <c r="AK672" s="131"/>
      <c r="AN672" s="169"/>
    </row>
    <row r="673" spans="23:40" x14ac:dyDescent="0.25">
      <c r="W673" s="131"/>
      <c r="Y673" s="131"/>
      <c r="AB673" s="131"/>
      <c r="AE673" s="131"/>
      <c r="AH673" s="131"/>
      <c r="AK673" s="131"/>
      <c r="AN673" s="169"/>
    </row>
    <row r="674" spans="23:40" x14ac:dyDescent="0.25">
      <c r="W674" s="131"/>
      <c r="Y674" s="131"/>
      <c r="AB674" s="131"/>
      <c r="AE674" s="131"/>
      <c r="AH674" s="131"/>
      <c r="AK674" s="131"/>
      <c r="AN674" s="169"/>
    </row>
    <row r="675" spans="23:40" x14ac:dyDescent="0.25">
      <c r="W675" s="131"/>
      <c r="Y675" s="131"/>
      <c r="AB675" s="131"/>
      <c r="AE675" s="131"/>
      <c r="AH675" s="131"/>
      <c r="AK675" s="131"/>
      <c r="AN675" s="169"/>
    </row>
    <row r="676" spans="23:40" x14ac:dyDescent="0.25">
      <c r="W676" s="131"/>
      <c r="Y676" s="131"/>
      <c r="AB676" s="131"/>
      <c r="AE676" s="131"/>
      <c r="AH676" s="131"/>
      <c r="AK676" s="131"/>
      <c r="AN676" s="169"/>
    </row>
    <row r="677" spans="23:40" x14ac:dyDescent="0.25">
      <c r="W677" s="131"/>
      <c r="Y677" s="131"/>
      <c r="AB677" s="131"/>
      <c r="AE677" s="131"/>
      <c r="AH677" s="131"/>
      <c r="AK677" s="131"/>
      <c r="AN677" s="169"/>
    </row>
    <row r="678" spans="23:40" x14ac:dyDescent="0.25">
      <c r="W678" s="131"/>
      <c r="Y678" s="131"/>
      <c r="AB678" s="131"/>
      <c r="AE678" s="131"/>
      <c r="AH678" s="131"/>
      <c r="AK678" s="131"/>
      <c r="AN678" s="169"/>
    </row>
    <row r="679" spans="23:40" x14ac:dyDescent="0.25">
      <c r="W679" s="131"/>
      <c r="Y679" s="131"/>
      <c r="AB679" s="131"/>
      <c r="AE679" s="131"/>
      <c r="AH679" s="131"/>
      <c r="AK679" s="131"/>
      <c r="AN679" s="169"/>
    </row>
    <row r="680" spans="23:40" x14ac:dyDescent="0.25">
      <c r="W680" s="131"/>
      <c r="Y680" s="131"/>
      <c r="AB680" s="131"/>
      <c r="AE680" s="131"/>
      <c r="AH680" s="131"/>
      <c r="AK680" s="131"/>
      <c r="AN680" s="169"/>
    </row>
    <row r="681" spans="23:40" x14ac:dyDescent="0.25">
      <c r="W681" s="131"/>
      <c r="Y681" s="131"/>
      <c r="AB681" s="131"/>
      <c r="AE681" s="131"/>
      <c r="AH681" s="131"/>
      <c r="AK681" s="131"/>
      <c r="AN681" s="169"/>
    </row>
    <row r="682" spans="23:40" x14ac:dyDescent="0.25">
      <c r="W682" s="131"/>
      <c r="Y682" s="131"/>
      <c r="AB682" s="131"/>
      <c r="AE682" s="131"/>
      <c r="AH682" s="131"/>
      <c r="AK682" s="131"/>
      <c r="AN682" s="169"/>
    </row>
    <row r="683" spans="23:40" x14ac:dyDescent="0.25">
      <c r="W683" s="131"/>
      <c r="Y683" s="131"/>
      <c r="AB683" s="131"/>
      <c r="AE683" s="131"/>
      <c r="AH683" s="131"/>
      <c r="AK683" s="131"/>
      <c r="AN683" s="169"/>
    </row>
    <row r="684" spans="23:40" x14ac:dyDescent="0.25">
      <c r="W684" s="131"/>
      <c r="Y684" s="131"/>
      <c r="AB684" s="131"/>
      <c r="AE684" s="131"/>
      <c r="AH684" s="131"/>
      <c r="AK684" s="131"/>
      <c r="AN684" s="169"/>
    </row>
    <row r="685" spans="23:40" x14ac:dyDescent="0.25">
      <c r="W685" s="131"/>
      <c r="Y685" s="131"/>
      <c r="AB685" s="131"/>
      <c r="AE685" s="131"/>
      <c r="AH685" s="131"/>
      <c r="AK685" s="131"/>
      <c r="AN685" s="169"/>
    </row>
    <row r="686" spans="23:40" x14ac:dyDescent="0.25">
      <c r="W686" s="131"/>
      <c r="Y686" s="131"/>
      <c r="AB686" s="131"/>
      <c r="AE686" s="131"/>
      <c r="AH686" s="131"/>
      <c r="AK686" s="131"/>
      <c r="AN686" s="169"/>
    </row>
    <row r="687" spans="23:40" x14ac:dyDescent="0.25">
      <c r="W687" s="131"/>
      <c r="Y687" s="131"/>
      <c r="AB687" s="131"/>
      <c r="AE687" s="131"/>
      <c r="AH687" s="131"/>
      <c r="AK687" s="131"/>
      <c r="AN687" s="169"/>
    </row>
    <row r="688" spans="23:40" x14ac:dyDescent="0.25">
      <c r="W688" s="131"/>
      <c r="Y688" s="131"/>
      <c r="AB688" s="131"/>
      <c r="AE688" s="131"/>
      <c r="AH688" s="131"/>
      <c r="AK688" s="131"/>
      <c r="AN688" s="169"/>
    </row>
    <row r="689" spans="23:40" x14ac:dyDescent="0.25">
      <c r="W689" s="131"/>
      <c r="Y689" s="131"/>
      <c r="AB689" s="131"/>
      <c r="AE689" s="131"/>
      <c r="AH689" s="131"/>
      <c r="AK689" s="131"/>
      <c r="AN689" s="169"/>
    </row>
    <row r="690" spans="23:40" x14ac:dyDescent="0.25">
      <c r="W690" s="131"/>
      <c r="Y690" s="131"/>
      <c r="AB690" s="131"/>
      <c r="AE690" s="131"/>
      <c r="AH690" s="131"/>
      <c r="AK690" s="131"/>
      <c r="AN690" s="169"/>
    </row>
    <row r="691" spans="23:40" x14ac:dyDescent="0.25">
      <c r="W691" s="131"/>
      <c r="Y691" s="131"/>
      <c r="AB691" s="131"/>
      <c r="AE691" s="131"/>
      <c r="AH691" s="131"/>
      <c r="AK691" s="131"/>
      <c r="AN691" s="169"/>
    </row>
    <row r="692" spans="23:40" x14ac:dyDescent="0.25">
      <c r="W692" s="131"/>
      <c r="Y692" s="131"/>
      <c r="AB692" s="131"/>
      <c r="AE692" s="131"/>
      <c r="AH692" s="131"/>
      <c r="AK692" s="131"/>
      <c r="AN692" s="169"/>
    </row>
    <row r="693" spans="23:40" x14ac:dyDescent="0.25">
      <c r="W693" s="131"/>
      <c r="Y693" s="131"/>
      <c r="AB693" s="131"/>
      <c r="AE693" s="131"/>
      <c r="AH693" s="131"/>
      <c r="AK693" s="131"/>
      <c r="AN693" s="169"/>
    </row>
    <row r="694" spans="23:40" x14ac:dyDescent="0.25">
      <c r="W694" s="131"/>
      <c r="Y694" s="131"/>
      <c r="AB694" s="131"/>
      <c r="AE694" s="131"/>
      <c r="AH694" s="131"/>
      <c r="AK694" s="131"/>
      <c r="AN694" s="169"/>
    </row>
    <row r="695" spans="23:40" x14ac:dyDescent="0.25">
      <c r="W695" s="131"/>
      <c r="Y695" s="131"/>
      <c r="AB695" s="131"/>
      <c r="AE695" s="131"/>
      <c r="AH695" s="131"/>
      <c r="AK695" s="131"/>
      <c r="AN695" s="169"/>
    </row>
    <row r="696" spans="23:40" x14ac:dyDescent="0.25">
      <c r="W696" s="131"/>
      <c r="Y696" s="131"/>
      <c r="AB696" s="131"/>
      <c r="AE696" s="131"/>
      <c r="AH696" s="131"/>
      <c r="AK696" s="131"/>
      <c r="AN696" s="169"/>
    </row>
    <row r="697" spans="23:40" x14ac:dyDescent="0.25">
      <c r="W697" s="131"/>
      <c r="Y697" s="131"/>
      <c r="AB697" s="131"/>
      <c r="AE697" s="131"/>
      <c r="AH697" s="131"/>
      <c r="AK697" s="131"/>
      <c r="AN697" s="169"/>
    </row>
    <row r="698" spans="23:40" x14ac:dyDescent="0.25">
      <c r="W698" s="131"/>
      <c r="Y698" s="131"/>
      <c r="AB698" s="131"/>
      <c r="AE698" s="131"/>
      <c r="AH698" s="131"/>
      <c r="AK698" s="131"/>
      <c r="AN698" s="169"/>
    </row>
    <row r="699" spans="23:40" x14ac:dyDescent="0.25">
      <c r="W699" s="131"/>
      <c r="Y699" s="131"/>
      <c r="AB699" s="131"/>
      <c r="AE699" s="131"/>
      <c r="AH699" s="131"/>
      <c r="AK699" s="131"/>
      <c r="AN699" s="169"/>
    </row>
    <row r="700" spans="23:40" x14ac:dyDescent="0.25">
      <c r="W700" s="131"/>
      <c r="Y700" s="131"/>
      <c r="AB700" s="131"/>
      <c r="AE700" s="131"/>
      <c r="AH700" s="131"/>
      <c r="AK700" s="131"/>
      <c r="AN700" s="169"/>
    </row>
    <row r="701" spans="23:40" x14ac:dyDescent="0.25">
      <c r="W701" s="131"/>
      <c r="Y701" s="131"/>
      <c r="AB701" s="131"/>
      <c r="AE701" s="131"/>
      <c r="AH701" s="131"/>
      <c r="AK701" s="131"/>
      <c r="AN701" s="169"/>
    </row>
    <row r="702" spans="23:40" x14ac:dyDescent="0.25">
      <c r="W702" s="131"/>
      <c r="Y702" s="131"/>
      <c r="AB702" s="131"/>
      <c r="AE702" s="131"/>
      <c r="AH702" s="131"/>
      <c r="AK702" s="131"/>
      <c r="AN702" s="169"/>
    </row>
    <row r="703" spans="23:40" x14ac:dyDescent="0.25">
      <c r="W703" s="131"/>
      <c r="Y703" s="131"/>
      <c r="AB703" s="131"/>
      <c r="AE703" s="131"/>
      <c r="AH703" s="131"/>
      <c r="AK703" s="131"/>
      <c r="AN703" s="169"/>
    </row>
    <row r="704" spans="23:40" x14ac:dyDescent="0.25">
      <c r="W704" s="131"/>
      <c r="Y704" s="131"/>
      <c r="AB704" s="131"/>
      <c r="AE704" s="131"/>
      <c r="AH704" s="131"/>
      <c r="AK704" s="131"/>
      <c r="AN704" s="169"/>
    </row>
    <row r="705" spans="23:40" x14ac:dyDescent="0.25">
      <c r="W705" s="131"/>
      <c r="Y705" s="131"/>
      <c r="AB705" s="131"/>
      <c r="AE705" s="131"/>
      <c r="AH705" s="131"/>
      <c r="AK705" s="131"/>
      <c r="AN705" s="169"/>
    </row>
    <row r="706" spans="23:40" x14ac:dyDescent="0.25">
      <c r="W706" s="131"/>
      <c r="Y706" s="131"/>
      <c r="AB706" s="131"/>
      <c r="AE706" s="131"/>
      <c r="AH706" s="131"/>
      <c r="AK706" s="131"/>
      <c r="AN706" s="169"/>
    </row>
    <row r="707" spans="23:40" x14ac:dyDescent="0.25">
      <c r="W707" s="131"/>
      <c r="Y707" s="131"/>
      <c r="AB707" s="131"/>
      <c r="AE707" s="131"/>
      <c r="AH707" s="131"/>
      <c r="AK707" s="131"/>
      <c r="AN707" s="169"/>
    </row>
    <row r="708" spans="23:40" x14ac:dyDescent="0.25">
      <c r="W708" s="131"/>
      <c r="Y708" s="131"/>
      <c r="AB708" s="131"/>
      <c r="AE708" s="131"/>
      <c r="AH708" s="131"/>
      <c r="AK708" s="131"/>
      <c r="AN708" s="169"/>
    </row>
    <row r="709" spans="23:40" x14ac:dyDescent="0.25">
      <c r="W709" s="131"/>
      <c r="Y709" s="131"/>
      <c r="AB709" s="131"/>
      <c r="AE709" s="131"/>
      <c r="AH709" s="131"/>
      <c r="AK709" s="131"/>
      <c r="AN709" s="169"/>
    </row>
    <row r="710" spans="23:40" x14ac:dyDescent="0.25">
      <c r="W710" s="131"/>
      <c r="Y710" s="131"/>
      <c r="AB710" s="131"/>
      <c r="AE710" s="131"/>
      <c r="AH710" s="131"/>
      <c r="AK710" s="131"/>
      <c r="AN710" s="169"/>
    </row>
    <row r="711" spans="23:40" x14ac:dyDescent="0.25">
      <c r="W711" s="131"/>
      <c r="Y711" s="131"/>
      <c r="AB711" s="131"/>
      <c r="AE711" s="131"/>
      <c r="AH711" s="131"/>
      <c r="AK711" s="131"/>
      <c r="AN711" s="169"/>
    </row>
    <row r="712" spans="23:40" x14ac:dyDescent="0.25">
      <c r="W712" s="131"/>
      <c r="Y712" s="131"/>
      <c r="AB712" s="131"/>
      <c r="AE712" s="131"/>
      <c r="AH712" s="131"/>
      <c r="AK712" s="131"/>
      <c r="AN712" s="169"/>
    </row>
    <row r="713" spans="23:40" x14ac:dyDescent="0.25">
      <c r="W713" s="131"/>
      <c r="Y713" s="131"/>
      <c r="AB713" s="131"/>
      <c r="AE713" s="131"/>
      <c r="AH713" s="131"/>
      <c r="AK713" s="131"/>
      <c r="AN713" s="169"/>
    </row>
    <row r="714" spans="23:40" x14ac:dyDescent="0.25">
      <c r="W714" s="131"/>
      <c r="Y714" s="131"/>
      <c r="AB714" s="131"/>
      <c r="AE714" s="131"/>
      <c r="AH714" s="131"/>
      <c r="AK714" s="131"/>
      <c r="AN714" s="169"/>
    </row>
    <row r="715" spans="23:40" x14ac:dyDescent="0.25">
      <c r="W715" s="131"/>
      <c r="Y715" s="131"/>
      <c r="AB715" s="131"/>
      <c r="AE715" s="131"/>
      <c r="AH715" s="131"/>
      <c r="AK715" s="131"/>
      <c r="AN715" s="169"/>
    </row>
    <row r="716" spans="23:40" x14ac:dyDescent="0.25">
      <c r="W716" s="131"/>
      <c r="Y716" s="131"/>
      <c r="AB716" s="131"/>
      <c r="AE716" s="131"/>
      <c r="AH716" s="131"/>
      <c r="AK716" s="131"/>
      <c r="AN716" s="169"/>
    </row>
    <row r="717" spans="23:40" x14ac:dyDescent="0.25">
      <c r="W717" s="131"/>
      <c r="Y717" s="131"/>
      <c r="AB717" s="131"/>
      <c r="AE717" s="131"/>
      <c r="AH717" s="131"/>
      <c r="AK717" s="131"/>
      <c r="AN717" s="169"/>
    </row>
    <row r="718" spans="23:40" x14ac:dyDescent="0.25">
      <c r="W718" s="131"/>
      <c r="Y718" s="131"/>
      <c r="AB718" s="131"/>
      <c r="AE718" s="131"/>
      <c r="AH718" s="131"/>
      <c r="AK718" s="131"/>
      <c r="AN718" s="169"/>
    </row>
    <row r="719" spans="23:40" x14ac:dyDescent="0.25">
      <c r="W719" s="131"/>
      <c r="Y719" s="131"/>
      <c r="AB719" s="131"/>
      <c r="AE719" s="131"/>
      <c r="AH719" s="131"/>
      <c r="AK719" s="131"/>
      <c r="AN719" s="169"/>
    </row>
    <row r="720" spans="23:40" x14ac:dyDescent="0.25">
      <c r="W720" s="131"/>
      <c r="Y720" s="131"/>
      <c r="AB720" s="131"/>
      <c r="AE720" s="131"/>
      <c r="AH720" s="131"/>
      <c r="AK720" s="131"/>
      <c r="AN720" s="169"/>
    </row>
    <row r="721" spans="23:40" x14ac:dyDescent="0.25">
      <c r="W721" s="131"/>
      <c r="Y721" s="131"/>
      <c r="AB721" s="131"/>
      <c r="AE721" s="131"/>
      <c r="AH721" s="131"/>
      <c r="AK721" s="131"/>
      <c r="AN721" s="169"/>
    </row>
    <row r="722" spans="23:40" x14ac:dyDescent="0.25">
      <c r="W722" s="131"/>
      <c r="Y722" s="131"/>
      <c r="AB722" s="131"/>
      <c r="AE722" s="131"/>
      <c r="AH722" s="131"/>
      <c r="AK722" s="131"/>
      <c r="AN722" s="169"/>
    </row>
    <row r="723" spans="23:40" x14ac:dyDescent="0.25">
      <c r="W723" s="131"/>
      <c r="Y723" s="131"/>
      <c r="AB723" s="131"/>
      <c r="AE723" s="131"/>
      <c r="AH723" s="131"/>
      <c r="AK723" s="131"/>
      <c r="AN723" s="169"/>
    </row>
    <row r="724" spans="23:40" x14ac:dyDescent="0.25">
      <c r="W724" s="131"/>
      <c r="Y724" s="131"/>
      <c r="AB724" s="131"/>
      <c r="AE724" s="131"/>
      <c r="AH724" s="131"/>
      <c r="AK724" s="131"/>
      <c r="AN724" s="169"/>
    </row>
    <row r="725" spans="23:40" x14ac:dyDescent="0.25">
      <c r="W725" s="131"/>
      <c r="Y725" s="131"/>
      <c r="AB725" s="131"/>
      <c r="AE725" s="131"/>
      <c r="AH725" s="131"/>
      <c r="AK725" s="131"/>
      <c r="AN725" s="169"/>
    </row>
    <row r="726" spans="23:40" x14ac:dyDescent="0.25">
      <c r="W726" s="131"/>
      <c r="Y726" s="131"/>
      <c r="AB726" s="131"/>
      <c r="AE726" s="131"/>
      <c r="AH726" s="131"/>
      <c r="AK726" s="131"/>
      <c r="AN726" s="169"/>
    </row>
    <row r="727" spans="23:40" x14ac:dyDescent="0.25">
      <c r="W727" s="131"/>
      <c r="Y727" s="131"/>
      <c r="AB727" s="131"/>
      <c r="AE727" s="131"/>
      <c r="AH727" s="131"/>
      <c r="AK727" s="131"/>
      <c r="AN727" s="169"/>
    </row>
    <row r="728" spans="23:40" x14ac:dyDescent="0.25">
      <c r="W728" s="131"/>
      <c r="Y728" s="131"/>
      <c r="AB728" s="131"/>
      <c r="AE728" s="131"/>
      <c r="AH728" s="131"/>
      <c r="AK728" s="131"/>
      <c r="AN728" s="169"/>
    </row>
    <row r="729" spans="23:40" x14ac:dyDescent="0.25">
      <c r="W729" s="131"/>
      <c r="Y729" s="131"/>
      <c r="AB729" s="131"/>
      <c r="AE729" s="131"/>
      <c r="AH729" s="131"/>
      <c r="AK729" s="131"/>
      <c r="AN729" s="169"/>
    </row>
    <row r="730" spans="23:40" x14ac:dyDescent="0.25">
      <c r="W730" s="131"/>
      <c r="Y730" s="131"/>
      <c r="AB730" s="131"/>
      <c r="AE730" s="131"/>
      <c r="AH730" s="131"/>
      <c r="AK730" s="131"/>
      <c r="AN730" s="169"/>
    </row>
    <row r="731" spans="23:40" x14ac:dyDescent="0.25">
      <c r="W731" s="131"/>
      <c r="Y731" s="131"/>
      <c r="AB731" s="131"/>
      <c r="AE731" s="131"/>
      <c r="AH731" s="131"/>
      <c r="AK731" s="131"/>
      <c r="AN731" s="169"/>
    </row>
    <row r="732" spans="23:40" x14ac:dyDescent="0.25">
      <c r="W732" s="131"/>
      <c r="Y732" s="131"/>
      <c r="AB732" s="131"/>
      <c r="AE732" s="131"/>
      <c r="AH732" s="131"/>
      <c r="AK732" s="131"/>
      <c r="AN732" s="169"/>
    </row>
    <row r="733" spans="23:40" x14ac:dyDescent="0.25">
      <c r="W733" s="131"/>
      <c r="Y733" s="131"/>
      <c r="AB733" s="131"/>
      <c r="AE733" s="131"/>
      <c r="AH733" s="131"/>
      <c r="AK733" s="131"/>
      <c r="AN733" s="169"/>
    </row>
    <row r="734" spans="23:40" x14ac:dyDescent="0.25">
      <c r="W734" s="131"/>
      <c r="Y734" s="131"/>
      <c r="AB734" s="131"/>
      <c r="AE734" s="131"/>
      <c r="AH734" s="131"/>
      <c r="AK734" s="131"/>
      <c r="AN734" s="169"/>
    </row>
    <row r="735" spans="23:40" x14ac:dyDescent="0.25">
      <c r="W735" s="131"/>
      <c r="Y735" s="131"/>
      <c r="AB735" s="131"/>
      <c r="AE735" s="131"/>
      <c r="AH735" s="131"/>
      <c r="AK735" s="131"/>
      <c r="AN735" s="169"/>
    </row>
    <row r="736" spans="23:40" x14ac:dyDescent="0.25">
      <c r="W736" s="131"/>
      <c r="Y736" s="131"/>
      <c r="AB736" s="131"/>
      <c r="AE736" s="131"/>
      <c r="AH736" s="131"/>
      <c r="AK736" s="131"/>
      <c r="AN736" s="169"/>
    </row>
    <row r="737" spans="23:40" x14ac:dyDescent="0.25">
      <c r="W737" s="131"/>
      <c r="Y737" s="131"/>
      <c r="AB737" s="131"/>
      <c r="AE737" s="131"/>
      <c r="AH737" s="131"/>
      <c r="AK737" s="131"/>
      <c r="AN737" s="169"/>
    </row>
    <row r="738" spans="23:40" x14ac:dyDescent="0.25">
      <c r="W738" s="131"/>
      <c r="Y738" s="131"/>
      <c r="AB738" s="131"/>
      <c r="AE738" s="131"/>
      <c r="AH738" s="131"/>
      <c r="AK738" s="131"/>
      <c r="AN738" s="169"/>
    </row>
    <row r="739" spans="23:40" x14ac:dyDescent="0.25">
      <c r="W739" s="131"/>
      <c r="Y739" s="131"/>
      <c r="AB739" s="131"/>
      <c r="AE739" s="131"/>
      <c r="AH739" s="131"/>
      <c r="AK739" s="131"/>
      <c r="AN739" s="169"/>
    </row>
    <row r="740" spans="23:40" x14ac:dyDescent="0.25">
      <c r="W740" s="131"/>
      <c r="Y740" s="131"/>
      <c r="AB740" s="131"/>
      <c r="AE740" s="131"/>
      <c r="AH740" s="131"/>
      <c r="AK740" s="131"/>
      <c r="AN740" s="169"/>
    </row>
    <row r="741" spans="23:40" x14ac:dyDescent="0.25">
      <c r="W741" s="131"/>
      <c r="Y741" s="131"/>
      <c r="AB741" s="131"/>
      <c r="AE741" s="131"/>
      <c r="AH741" s="131"/>
      <c r="AK741" s="131"/>
      <c r="AN741" s="169"/>
    </row>
    <row r="742" spans="23:40" x14ac:dyDescent="0.25">
      <c r="W742" s="131"/>
      <c r="Y742" s="131"/>
      <c r="AB742" s="131"/>
      <c r="AE742" s="131"/>
      <c r="AH742" s="131"/>
      <c r="AK742" s="131"/>
      <c r="AN742" s="169"/>
    </row>
    <row r="743" spans="23:40" x14ac:dyDescent="0.25">
      <c r="W743" s="131"/>
      <c r="Y743" s="131"/>
      <c r="AB743" s="131"/>
      <c r="AE743" s="131"/>
      <c r="AH743" s="131"/>
      <c r="AK743" s="131"/>
      <c r="AN743" s="169"/>
    </row>
    <row r="744" spans="23:40" x14ac:dyDescent="0.25">
      <c r="W744" s="131"/>
      <c r="Y744" s="131"/>
      <c r="AB744" s="131"/>
      <c r="AE744" s="131"/>
      <c r="AH744" s="131"/>
      <c r="AK744" s="131"/>
      <c r="AN744" s="169"/>
    </row>
    <row r="745" spans="23:40" x14ac:dyDescent="0.25">
      <c r="W745" s="131"/>
      <c r="Y745" s="131"/>
      <c r="AB745" s="131"/>
      <c r="AE745" s="131"/>
      <c r="AH745" s="131"/>
      <c r="AK745" s="131"/>
      <c r="AN745" s="169"/>
    </row>
    <row r="746" spans="23:40" x14ac:dyDescent="0.25">
      <c r="W746" s="131"/>
      <c r="Y746" s="131"/>
      <c r="AB746" s="131"/>
      <c r="AE746" s="131"/>
      <c r="AH746" s="131"/>
      <c r="AK746" s="131"/>
      <c r="AN746" s="169"/>
    </row>
    <row r="747" spans="23:40" x14ac:dyDescent="0.25">
      <c r="W747" s="131"/>
      <c r="Y747" s="131"/>
      <c r="AB747" s="131"/>
      <c r="AE747" s="131"/>
      <c r="AH747" s="131"/>
      <c r="AK747" s="131"/>
      <c r="AN747" s="169"/>
    </row>
    <row r="748" spans="23:40" x14ac:dyDescent="0.25">
      <c r="W748" s="131"/>
      <c r="Y748" s="131"/>
      <c r="AB748" s="131"/>
      <c r="AE748" s="131"/>
      <c r="AH748" s="131"/>
      <c r="AK748" s="131"/>
      <c r="AN748" s="169"/>
    </row>
    <row r="749" spans="23:40" x14ac:dyDescent="0.25">
      <c r="W749" s="131"/>
      <c r="Y749" s="131"/>
      <c r="AB749" s="131"/>
      <c r="AE749" s="131"/>
      <c r="AH749" s="131"/>
      <c r="AK749" s="131"/>
      <c r="AN749" s="169"/>
    </row>
    <row r="750" spans="23:40" x14ac:dyDescent="0.25">
      <c r="W750" s="131"/>
      <c r="Y750" s="131"/>
      <c r="AB750" s="131"/>
      <c r="AE750" s="131"/>
      <c r="AH750" s="131"/>
      <c r="AK750" s="131"/>
      <c r="AN750" s="169"/>
    </row>
    <row r="751" spans="23:40" x14ac:dyDescent="0.25">
      <c r="W751" s="131"/>
      <c r="Y751" s="131"/>
      <c r="AB751" s="131"/>
      <c r="AE751" s="131"/>
      <c r="AH751" s="131"/>
      <c r="AK751" s="131"/>
      <c r="AN751" s="169"/>
    </row>
    <row r="752" spans="23:40" x14ac:dyDescent="0.25">
      <c r="W752" s="131"/>
      <c r="Y752" s="131"/>
      <c r="AB752" s="131"/>
      <c r="AE752" s="131"/>
      <c r="AH752" s="131"/>
      <c r="AK752" s="131"/>
      <c r="AN752" s="169"/>
    </row>
    <row r="753" spans="23:40" x14ac:dyDescent="0.25">
      <c r="W753" s="131"/>
      <c r="Y753" s="131"/>
      <c r="AB753" s="131"/>
      <c r="AE753" s="131"/>
      <c r="AH753" s="131"/>
      <c r="AK753" s="131"/>
      <c r="AN753" s="169"/>
    </row>
    <row r="754" spans="23:40" x14ac:dyDescent="0.25">
      <c r="W754" s="131"/>
      <c r="Y754" s="131"/>
      <c r="AB754" s="131"/>
      <c r="AE754" s="131"/>
      <c r="AH754" s="131"/>
      <c r="AK754" s="131"/>
      <c r="AN754" s="169"/>
    </row>
    <row r="755" spans="23:40" x14ac:dyDescent="0.25">
      <c r="W755" s="131"/>
      <c r="Y755" s="131"/>
      <c r="AB755" s="131"/>
      <c r="AE755" s="131"/>
      <c r="AH755" s="131"/>
      <c r="AK755" s="131"/>
      <c r="AN755" s="169"/>
    </row>
    <row r="756" spans="23:40" x14ac:dyDescent="0.25">
      <c r="W756" s="131"/>
      <c r="Y756" s="131"/>
      <c r="AB756" s="131"/>
      <c r="AE756" s="131"/>
      <c r="AH756" s="131"/>
      <c r="AK756" s="131"/>
      <c r="AN756" s="169"/>
    </row>
    <row r="757" spans="23:40" x14ac:dyDescent="0.25">
      <c r="W757" s="131"/>
      <c r="Y757" s="131"/>
      <c r="AB757" s="131"/>
      <c r="AE757" s="131"/>
      <c r="AH757" s="131"/>
      <c r="AK757" s="131"/>
      <c r="AN757" s="169"/>
    </row>
    <row r="758" spans="23:40" x14ac:dyDescent="0.25">
      <c r="W758" s="131"/>
      <c r="Y758" s="131"/>
      <c r="AB758" s="131"/>
      <c r="AE758" s="131"/>
      <c r="AH758" s="131"/>
      <c r="AK758" s="131"/>
      <c r="AN758" s="169"/>
    </row>
    <row r="759" spans="23:40" x14ac:dyDescent="0.25">
      <c r="W759" s="131"/>
      <c r="Y759" s="131"/>
      <c r="AB759" s="131"/>
      <c r="AE759" s="131"/>
      <c r="AH759" s="131"/>
      <c r="AK759" s="131"/>
      <c r="AN759" s="169"/>
    </row>
    <row r="760" spans="23:40" x14ac:dyDescent="0.25">
      <c r="W760" s="131"/>
      <c r="Y760" s="131"/>
      <c r="AB760" s="131"/>
      <c r="AE760" s="131"/>
      <c r="AH760" s="131"/>
      <c r="AK760" s="131"/>
      <c r="AN760" s="169"/>
    </row>
    <row r="761" spans="23:40" x14ac:dyDescent="0.25">
      <c r="W761" s="131"/>
      <c r="Y761" s="131"/>
      <c r="AB761" s="131"/>
      <c r="AE761" s="131"/>
      <c r="AH761" s="131"/>
      <c r="AK761" s="131"/>
      <c r="AN761" s="169"/>
    </row>
    <row r="762" spans="23:40" x14ac:dyDescent="0.25">
      <c r="W762" s="131"/>
      <c r="Y762" s="131"/>
      <c r="AB762" s="131"/>
      <c r="AE762" s="131"/>
      <c r="AH762" s="131"/>
      <c r="AK762" s="131"/>
      <c r="AN762" s="169"/>
    </row>
    <row r="763" spans="23:40" x14ac:dyDescent="0.25">
      <c r="W763" s="131"/>
      <c r="Y763" s="131"/>
      <c r="AB763" s="131"/>
      <c r="AE763" s="131"/>
      <c r="AH763" s="131"/>
      <c r="AK763" s="131"/>
      <c r="AN763" s="169"/>
    </row>
    <row r="764" spans="23:40" x14ac:dyDescent="0.25">
      <c r="W764" s="131"/>
      <c r="Y764" s="131"/>
      <c r="AB764" s="131"/>
      <c r="AE764" s="131"/>
      <c r="AH764" s="131"/>
      <c r="AK764" s="131"/>
      <c r="AN764" s="169"/>
    </row>
    <row r="765" spans="23:40" x14ac:dyDescent="0.25">
      <c r="W765" s="131"/>
      <c r="Y765" s="131"/>
      <c r="AB765" s="131"/>
      <c r="AE765" s="131"/>
      <c r="AH765" s="131"/>
      <c r="AK765" s="131"/>
      <c r="AN765" s="169"/>
    </row>
    <row r="766" spans="23:40" x14ac:dyDescent="0.25">
      <c r="W766" s="131"/>
      <c r="Y766" s="131"/>
      <c r="AB766" s="131"/>
      <c r="AE766" s="131"/>
      <c r="AH766" s="131"/>
      <c r="AK766" s="131"/>
      <c r="AN766" s="169"/>
    </row>
    <row r="767" spans="23:40" x14ac:dyDescent="0.25">
      <c r="W767" s="131"/>
      <c r="Y767" s="131"/>
      <c r="AB767" s="131"/>
      <c r="AE767" s="131"/>
      <c r="AH767" s="131"/>
      <c r="AK767" s="131"/>
      <c r="AN767" s="169"/>
    </row>
    <row r="768" spans="23:40" x14ac:dyDescent="0.25">
      <c r="W768" s="131"/>
      <c r="Y768" s="131"/>
      <c r="AB768" s="131"/>
      <c r="AE768" s="131"/>
      <c r="AH768" s="131"/>
      <c r="AK768" s="131"/>
      <c r="AN768" s="169"/>
    </row>
    <row r="769" spans="23:40" x14ac:dyDescent="0.25">
      <c r="W769" s="131"/>
      <c r="Y769" s="131"/>
      <c r="AB769" s="131"/>
      <c r="AE769" s="131"/>
      <c r="AH769" s="131"/>
      <c r="AK769" s="131"/>
      <c r="AN769" s="169"/>
    </row>
    <row r="770" spans="23:40" x14ac:dyDescent="0.25">
      <c r="W770" s="131"/>
      <c r="Y770" s="131"/>
      <c r="AB770" s="131"/>
      <c r="AE770" s="131"/>
      <c r="AH770" s="131"/>
      <c r="AK770" s="131"/>
      <c r="AN770" s="169"/>
    </row>
    <row r="771" spans="23:40" x14ac:dyDescent="0.25">
      <c r="W771" s="131"/>
      <c r="Y771" s="131"/>
      <c r="AB771" s="131"/>
      <c r="AE771" s="131"/>
      <c r="AH771" s="131"/>
      <c r="AK771" s="131"/>
      <c r="AN771" s="169"/>
    </row>
    <row r="772" spans="23:40" x14ac:dyDescent="0.25">
      <c r="W772" s="131"/>
      <c r="Y772" s="131"/>
      <c r="AB772" s="131"/>
      <c r="AE772" s="131"/>
      <c r="AH772" s="131"/>
      <c r="AK772" s="131"/>
      <c r="AN772" s="169"/>
    </row>
    <row r="773" spans="23:40" x14ac:dyDescent="0.25">
      <c r="W773" s="131"/>
      <c r="Y773" s="131"/>
      <c r="AB773" s="131"/>
      <c r="AE773" s="131"/>
      <c r="AH773" s="131"/>
      <c r="AK773" s="131"/>
      <c r="AN773" s="169"/>
    </row>
    <row r="774" spans="23:40" x14ac:dyDescent="0.25">
      <c r="W774" s="131"/>
      <c r="Y774" s="131"/>
      <c r="AB774" s="131"/>
      <c r="AE774" s="131"/>
      <c r="AH774" s="131"/>
      <c r="AK774" s="131"/>
      <c r="AN774" s="169"/>
    </row>
    <row r="775" spans="23:40" x14ac:dyDescent="0.25">
      <c r="W775" s="131"/>
      <c r="Y775" s="131"/>
      <c r="AB775" s="131"/>
      <c r="AE775" s="131"/>
      <c r="AH775" s="131"/>
      <c r="AK775" s="131"/>
      <c r="AN775" s="169"/>
    </row>
    <row r="776" spans="23:40" x14ac:dyDescent="0.25">
      <c r="W776" s="131"/>
      <c r="Y776" s="131"/>
      <c r="AB776" s="131"/>
      <c r="AE776" s="131"/>
      <c r="AH776" s="131"/>
      <c r="AK776" s="131"/>
      <c r="AN776" s="169"/>
    </row>
    <row r="777" spans="23:40" x14ac:dyDescent="0.25">
      <c r="W777" s="131"/>
      <c r="Y777" s="131"/>
      <c r="AB777" s="131"/>
      <c r="AE777" s="131"/>
      <c r="AH777" s="131"/>
      <c r="AK777" s="131"/>
      <c r="AN777" s="169"/>
    </row>
    <row r="778" spans="23:40" x14ac:dyDescent="0.25">
      <c r="W778" s="131"/>
      <c r="Y778" s="131"/>
      <c r="AB778" s="131"/>
      <c r="AE778" s="131"/>
      <c r="AH778" s="131"/>
      <c r="AK778" s="131"/>
      <c r="AN778" s="169"/>
    </row>
    <row r="779" spans="23:40" x14ac:dyDescent="0.25">
      <c r="W779" s="131"/>
      <c r="Y779" s="131"/>
      <c r="AB779" s="131"/>
      <c r="AE779" s="131"/>
      <c r="AH779" s="131"/>
      <c r="AK779" s="131"/>
      <c r="AN779" s="169"/>
    </row>
    <row r="780" spans="23:40" x14ac:dyDescent="0.25">
      <c r="W780" s="131"/>
      <c r="Y780" s="131"/>
      <c r="AB780" s="131"/>
      <c r="AE780" s="131"/>
      <c r="AH780" s="131"/>
      <c r="AK780" s="131"/>
      <c r="AN780" s="169"/>
    </row>
    <row r="781" spans="23:40" x14ac:dyDescent="0.25">
      <c r="W781" s="131"/>
      <c r="Y781" s="131"/>
      <c r="AB781" s="131"/>
      <c r="AE781" s="131"/>
      <c r="AH781" s="131"/>
      <c r="AK781" s="131"/>
      <c r="AN781" s="169"/>
    </row>
    <row r="782" spans="23:40" x14ac:dyDescent="0.25">
      <c r="W782" s="131"/>
      <c r="Y782" s="131"/>
      <c r="AB782" s="131"/>
      <c r="AE782" s="131"/>
      <c r="AH782" s="131"/>
      <c r="AK782" s="131"/>
      <c r="AN782" s="169"/>
    </row>
    <row r="783" spans="23:40" x14ac:dyDescent="0.25">
      <c r="W783" s="131"/>
      <c r="Y783" s="131"/>
      <c r="AB783" s="131"/>
      <c r="AE783" s="131"/>
      <c r="AH783" s="131"/>
      <c r="AK783" s="131"/>
      <c r="AN783" s="169"/>
    </row>
    <row r="784" spans="23:40" x14ac:dyDescent="0.25">
      <c r="W784" s="131"/>
      <c r="Y784" s="131"/>
      <c r="AB784" s="131"/>
      <c r="AE784" s="131"/>
      <c r="AH784" s="131"/>
      <c r="AK784" s="131"/>
      <c r="AN784" s="169"/>
    </row>
    <row r="785" spans="23:40" x14ac:dyDescent="0.25">
      <c r="W785" s="131"/>
      <c r="Y785" s="131"/>
      <c r="AB785" s="131"/>
      <c r="AE785" s="131"/>
      <c r="AH785" s="131"/>
      <c r="AK785" s="131"/>
      <c r="AN785" s="169"/>
    </row>
    <row r="786" spans="23:40" x14ac:dyDescent="0.25">
      <c r="W786" s="131"/>
      <c r="Y786" s="131"/>
      <c r="AB786" s="131"/>
      <c r="AE786" s="131"/>
      <c r="AH786" s="131"/>
      <c r="AK786" s="131"/>
      <c r="AN786" s="169"/>
    </row>
    <row r="787" spans="23:40" x14ac:dyDescent="0.25">
      <c r="W787" s="131"/>
      <c r="Y787" s="131"/>
      <c r="AB787" s="131"/>
      <c r="AE787" s="131"/>
      <c r="AH787" s="131"/>
      <c r="AK787" s="131"/>
      <c r="AN787" s="169"/>
    </row>
    <row r="788" spans="23:40" x14ac:dyDescent="0.25">
      <c r="W788" s="131"/>
      <c r="Y788" s="131"/>
      <c r="AB788" s="131"/>
      <c r="AE788" s="131"/>
      <c r="AH788" s="131"/>
      <c r="AK788" s="131"/>
      <c r="AN788" s="169"/>
    </row>
    <row r="789" spans="23:40" x14ac:dyDescent="0.25">
      <c r="W789" s="131"/>
      <c r="Y789" s="131"/>
      <c r="AB789" s="131"/>
      <c r="AE789" s="131"/>
      <c r="AH789" s="131"/>
      <c r="AK789" s="131"/>
      <c r="AN789" s="169"/>
    </row>
    <row r="790" spans="23:40" x14ac:dyDescent="0.25">
      <c r="W790" s="131"/>
      <c r="Y790" s="131"/>
      <c r="AB790" s="131"/>
      <c r="AE790" s="131"/>
      <c r="AH790" s="131"/>
      <c r="AK790" s="131"/>
      <c r="AN790" s="169"/>
    </row>
    <row r="791" spans="23:40" x14ac:dyDescent="0.25">
      <c r="W791" s="131"/>
      <c r="Y791" s="131"/>
      <c r="AB791" s="131"/>
      <c r="AE791" s="131"/>
      <c r="AH791" s="131"/>
      <c r="AK791" s="131"/>
      <c r="AN791" s="169"/>
    </row>
    <row r="792" spans="23:40" x14ac:dyDescent="0.25">
      <c r="W792" s="131"/>
      <c r="Y792" s="131"/>
      <c r="AB792" s="131"/>
      <c r="AE792" s="131"/>
      <c r="AH792" s="131"/>
      <c r="AK792" s="131"/>
      <c r="AN792" s="169"/>
    </row>
    <row r="793" spans="23:40" x14ac:dyDescent="0.25">
      <c r="W793" s="131"/>
      <c r="Y793" s="131"/>
      <c r="AB793" s="131"/>
      <c r="AE793" s="131"/>
      <c r="AH793" s="131"/>
      <c r="AK793" s="131"/>
      <c r="AN793" s="169"/>
    </row>
    <row r="794" spans="23:40" x14ac:dyDescent="0.25">
      <c r="W794" s="131"/>
      <c r="Y794" s="131"/>
      <c r="AB794" s="131"/>
      <c r="AE794" s="131"/>
      <c r="AH794" s="131"/>
      <c r="AK794" s="131"/>
      <c r="AN794" s="169"/>
    </row>
    <row r="795" spans="23:40" x14ac:dyDescent="0.25">
      <c r="W795" s="131"/>
      <c r="Y795" s="131"/>
      <c r="AB795" s="131"/>
      <c r="AE795" s="131"/>
      <c r="AH795" s="131"/>
      <c r="AK795" s="131"/>
      <c r="AN795" s="169"/>
    </row>
    <row r="796" spans="23:40" x14ac:dyDescent="0.25">
      <c r="W796" s="131"/>
      <c r="Y796" s="131"/>
      <c r="AB796" s="131"/>
      <c r="AE796" s="131"/>
      <c r="AH796" s="131"/>
      <c r="AK796" s="131"/>
      <c r="AN796" s="169"/>
    </row>
    <row r="797" spans="23:40" x14ac:dyDescent="0.25">
      <c r="W797" s="131"/>
      <c r="Y797" s="131"/>
      <c r="AB797" s="131"/>
      <c r="AE797" s="131"/>
      <c r="AH797" s="131"/>
      <c r="AK797" s="131"/>
      <c r="AN797" s="169"/>
    </row>
    <row r="798" spans="23:40" x14ac:dyDescent="0.25">
      <c r="W798" s="131"/>
      <c r="Y798" s="131"/>
      <c r="AB798" s="131"/>
      <c r="AE798" s="131"/>
      <c r="AH798" s="131"/>
      <c r="AK798" s="131"/>
      <c r="AN798" s="169"/>
    </row>
    <row r="799" spans="23:40" x14ac:dyDescent="0.25">
      <c r="W799" s="131"/>
      <c r="Y799" s="131"/>
      <c r="AB799" s="131"/>
      <c r="AE799" s="131"/>
      <c r="AH799" s="131"/>
      <c r="AK799" s="131"/>
      <c r="AN799" s="169"/>
    </row>
    <row r="800" spans="23:40" x14ac:dyDescent="0.25">
      <c r="W800" s="131"/>
      <c r="Y800" s="131"/>
      <c r="AB800" s="131"/>
      <c r="AE800" s="131"/>
      <c r="AH800" s="131"/>
      <c r="AK800" s="131"/>
      <c r="AN800" s="169"/>
    </row>
    <row r="801" spans="23:40" x14ac:dyDescent="0.25">
      <c r="W801" s="131"/>
      <c r="Y801" s="131"/>
      <c r="AB801" s="131"/>
      <c r="AE801" s="131"/>
      <c r="AH801" s="131"/>
      <c r="AK801" s="131"/>
      <c r="AN801" s="169"/>
    </row>
    <row r="802" spans="23:40" x14ac:dyDescent="0.25">
      <c r="W802" s="131"/>
      <c r="Y802" s="131"/>
      <c r="AB802" s="131"/>
      <c r="AE802" s="131"/>
      <c r="AH802" s="131"/>
      <c r="AK802" s="131"/>
      <c r="AN802" s="169"/>
    </row>
    <row r="803" spans="23:40" x14ac:dyDescent="0.25">
      <c r="W803" s="131"/>
      <c r="Y803" s="131"/>
      <c r="AB803" s="131"/>
      <c r="AE803" s="131"/>
      <c r="AH803" s="131"/>
      <c r="AK803" s="131"/>
      <c r="AN803" s="169"/>
    </row>
    <row r="804" spans="23:40" x14ac:dyDescent="0.25">
      <c r="W804" s="131"/>
      <c r="Y804" s="131"/>
      <c r="AB804" s="131"/>
      <c r="AE804" s="131"/>
      <c r="AH804" s="131"/>
      <c r="AK804" s="131"/>
      <c r="AN804" s="169"/>
    </row>
    <row r="805" spans="23:40" x14ac:dyDescent="0.25">
      <c r="W805" s="131"/>
      <c r="Y805" s="131"/>
      <c r="AB805" s="131"/>
      <c r="AE805" s="131"/>
      <c r="AH805" s="131"/>
      <c r="AK805" s="131"/>
      <c r="AN805" s="169"/>
    </row>
    <row r="806" spans="23:40" x14ac:dyDescent="0.25">
      <c r="W806" s="131"/>
      <c r="Y806" s="131"/>
      <c r="AB806" s="131"/>
      <c r="AE806" s="131"/>
      <c r="AH806" s="131"/>
      <c r="AK806" s="131"/>
      <c r="AN806" s="169"/>
    </row>
    <row r="807" spans="23:40" x14ac:dyDescent="0.25">
      <c r="W807" s="131"/>
      <c r="Y807" s="131"/>
      <c r="AB807" s="131"/>
      <c r="AE807" s="131"/>
      <c r="AH807" s="131"/>
      <c r="AK807" s="131"/>
      <c r="AN807" s="169"/>
    </row>
    <row r="808" spans="23:40" x14ac:dyDescent="0.25">
      <c r="W808" s="131"/>
      <c r="Y808" s="131"/>
      <c r="AB808" s="131"/>
      <c r="AE808" s="131"/>
      <c r="AH808" s="131"/>
      <c r="AK808" s="131"/>
      <c r="AN808" s="169"/>
    </row>
    <row r="809" spans="23:40" x14ac:dyDescent="0.25">
      <c r="W809" s="131"/>
      <c r="Y809" s="131"/>
      <c r="AB809" s="131"/>
      <c r="AE809" s="131"/>
      <c r="AH809" s="131"/>
      <c r="AK809" s="131"/>
      <c r="AN809" s="169"/>
    </row>
    <row r="810" spans="23:40" x14ac:dyDescent="0.25">
      <c r="W810" s="131"/>
      <c r="Y810" s="131"/>
      <c r="AB810" s="131"/>
      <c r="AE810" s="131"/>
      <c r="AH810" s="131"/>
      <c r="AK810" s="131"/>
      <c r="AN810" s="169"/>
    </row>
    <row r="811" spans="23:40" x14ac:dyDescent="0.25">
      <c r="W811" s="131"/>
      <c r="Y811" s="131"/>
      <c r="AB811" s="131"/>
      <c r="AE811" s="131"/>
      <c r="AH811" s="131"/>
      <c r="AK811" s="131"/>
      <c r="AN811" s="169"/>
    </row>
    <row r="812" spans="23:40" x14ac:dyDescent="0.25">
      <c r="W812" s="131"/>
      <c r="Y812" s="131"/>
      <c r="AB812" s="131"/>
      <c r="AE812" s="131"/>
      <c r="AH812" s="131"/>
      <c r="AK812" s="131"/>
      <c r="AN812" s="169"/>
    </row>
    <row r="813" spans="23:40" x14ac:dyDescent="0.25">
      <c r="W813" s="131"/>
      <c r="Y813" s="131"/>
      <c r="AB813" s="131"/>
      <c r="AE813" s="131"/>
      <c r="AH813" s="131"/>
      <c r="AK813" s="131"/>
      <c r="AN813" s="169"/>
    </row>
    <row r="814" spans="23:40" x14ac:dyDescent="0.25">
      <c r="W814" s="131"/>
      <c r="Y814" s="131"/>
      <c r="AB814" s="131"/>
      <c r="AE814" s="131"/>
      <c r="AH814" s="131"/>
      <c r="AK814" s="131"/>
      <c r="AN814" s="169"/>
    </row>
    <row r="815" spans="23:40" x14ac:dyDescent="0.25">
      <c r="W815" s="131"/>
      <c r="Y815" s="131"/>
      <c r="AB815" s="131"/>
      <c r="AE815" s="131"/>
      <c r="AH815" s="131"/>
      <c r="AK815" s="131"/>
      <c r="AN815" s="169"/>
    </row>
    <row r="816" spans="23:40" x14ac:dyDescent="0.25">
      <c r="W816" s="131"/>
      <c r="Y816" s="131"/>
      <c r="AB816" s="131"/>
      <c r="AE816" s="131"/>
      <c r="AH816" s="131"/>
      <c r="AK816" s="131"/>
      <c r="AN816" s="169"/>
    </row>
    <row r="817" spans="23:40" x14ac:dyDescent="0.25">
      <c r="W817" s="131"/>
      <c r="Y817" s="131"/>
      <c r="AB817" s="131"/>
      <c r="AE817" s="131"/>
      <c r="AH817" s="131"/>
      <c r="AK817" s="131"/>
      <c r="AN817" s="169"/>
    </row>
    <row r="818" spans="23:40" x14ac:dyDescent="0.25">
      <c r="W818" s="131"/>
      <c r="Y818" s="131"/>
      <c r="AB818" s="131"/>
      <c r="AE818" s="131"/>
      <c r="AH818" s="131"/>
      <c r="AK818" s="131"/>
      <c r="AN818" s="169"/>
    </row>
    <row r="819" spans="23:40" x14ac:dyDescent="0.25">
      <c r="W819" s="131"/>
      <c r="Y819" s="131"/>
      <c r="AB819" s="131"/>
      <c r="AE819" s="131"/>
      <c r="AH819" s="131"/>
      <c r="AK819" s="131"/>
      <c r="AN819" s="169"/>
    </row>
    <row r="820" spans="23:40" x14ac:dyDescent="0.25">
      <c r="W820" s="131"/>
      <c r="Y820" s="131"/>
      <c r="AB820" s="131"/>
      <c r="AE820" s="131"/>
      <c r="AH820" s="131"/>
      <c r="AK820" s="131"/>
      <c r="AN820" s="169"/>
    </row>
    <row r="821" spans="23:40" x14ac:dyDescent="0.25">
      <c r="W821" s="131"/>
      <c r="Y821" s="131"/>
      <c r="AB821" s="131"/>
      <c r="AE821" s="131"/>
      <c r="AH821" s="131"/>
      <c r="AK821" s="131"/>
      <c r="AN821" s="169"/>
    </row>
    <row r="822" spans="23:40" x14ac:dyDescent="0.25">
      <c r="W822" s="131"/>
      <c r="Y822" s="131"/>
      <c r="AB822" s="131"/>
      <c r="AE822" s="131"/>
      <c r="AH822" s="131"/>
      <c r="AK822" s="131"/>
      <c r="AN822" s="169"/>
    </row>
    <row r="823" spans="23:40" x14ac:dyDescent="0.25">
      <c r="W823" s="131"/>
      <c r="Y823" s="131"/>
      <c r="AB823" s="131"/>
      <c r="AE823" s="131"/>
      <c r="AH823" s="131"/>
      <c r="AK823" s="131"/>
      <c r="AN823" s="169"/>
    </row>
    <row r="824" spans="23:40" x14ac:dyDescent="0.25">
      <c r="W824" s="131"/>
      <c r="Y824" s="131"/>
      <c r="AB824" s="131"/>
      <c r="AE824" s="131"/>
      <c r="AH824" s="131"/>
      <c r="AK824" s="131"/>
      <c r="AN824" s="169"/>
    </row>
    <row r="825" spans="23:40" x14ac:dyDescent="0.25">
      <c r="W825" s="131"/>
      <c r="Y825" s="131"/>
      <c r="AB825" s="131"/>
      <c r="AE825" s="131"/>
      <c r="AH825" s="131"/>
      <c r="AK825" s="131"/>
      <c r="AN825" s="169"/>
    </row>
    <row r="826" spans="23:40" x14ac:dyDescent="0.25">
      <c r="W826" s="131"/>
      <c r="Y826" s="131"/>
      <c r="AB826" s="131"/>
      <c r="AE826" s="131"/>
      <c r="AH826" s="131"/>
      <c r="AK826" s="131"/>
      <c r="AN826" s="169"/>
    </row>
    <row r="827" spans="23:40" x14ac:dyDescent="0.25">
      <c r="W827" s="131"/>
      <c r="Y827" s="131"/>
      <c r="AB827" s="131"/>
      <c r="AE827" s="131"/>
      <c r="AH827" s="131"/>
      <c r="AK827" s="131"/>
      <c r="AN827" s="169"/>
    </row>
    <row r="828" spans="23:40" x14ac:dyDescent="0.25">
      <c r="W828" s="131"/>
      <c r="Y828" s="131"/>
      <c r="AB828" s="131"/>
      <c r="AE828" s="131"/>
      <c r="AH828" s="131"/>
      <c r="AK828" s="131"/>
      <c r="AN828" s="169"/>
    </row>
    <row r="829" spans="23:40" x14ac:dyDescent="0.25">
      <c r="W829" s="131"/>
      <c r="Y829" s="131"/>
      <c r="AB829" s="131"/>
      <c r="AE829" s="131"/>
      <c r="AH829" s="131"/>
      <c r="AK829" s="131"/>
      <c r="AN829" s="169"/>
    </row>
    <row r="830" spans="23:40" x14ac:dyDescent="0.25">
      <c r="W830" s="131"/>
      <c r="Y830" s="131"/>
      <c r="AB830" s="131"/>
      <c r="AE830" s="131"/>
      <c r="AH830" s="131"/>
      <c r="AK830" s="131"/>
      <c r="AN830" s="169"/>
    </row>
    <row r="831" spans="23:40" x14ac:dyDescent="0.25">
      <c r="W831" s="131"/>
      <c r="Y831" s="131"/>
      <c r="AB831" s="131"/>
      <c r="AE831" s="131"/>
      <c r="AH831" s="131"/>
      <c r="AK831" s="131"/>
      <c r="AN831" s="169"/>
    </row>
    <row r="832" spans="23:40" x14ac:dyDescent="0.25">
      <c r="W832" s="131"/>
      <c r="Y832" s="131"/>
      <c r="AB832" s="131"/>
      <c r="AE832" s="131"/>
      <c r="AH832" s="131"/>
      <c r="AK832" s="131"/>
      <c r="AN832" s="169"/>
    </row>
    <row r="833" spans="23:40" x14ac:dyDescent="0.25">
      <c r="W833" s="131"/>
      <c r="Y833" s="131"/>
      <c r="AB833" s="131"/>
      <c r="AE833" s="131"/>
      <c r="AH833" s="131"/>
      <c r="AK833" s="131"/>
      <c r="AN833" s="169"/>
    </row>
    <row r="834" spans="23:40" x14ac:dyDescent="0.25">
      <c r="W834" s="131"/>
      <c r="Y834" s="131"/>
      <c r="AB834" s="131"/>
      <c r="AE834" s="131"/>
      <c r="AH834" s="131"/>
      <c r="AK834" s="131"/>
      <c r="AN834" s="169"/>
    </row>
    <row r="835" spans="23:40" x14ac:dyDescent="0.25">
      <c r="W835" s="131"/>
      <c r="Y835" s="131"/>
      <c r="AB835" s="131"/>
      <c r="AE835" s="131"/>
      <c r="AH835" s="131"/>
      <c r="AK835" s="131"/>
      <c r="AN835" s="169"/>
    </row>
    <row r="836" spans="23:40" x14ac:dyDescent="0.25">
      <c r="W836" s="131"/>
      <c r="Y836" s="131"/>
      <c r="AB836" s="131"/>
      <c r="AE836" s="131"/>
      <c r="AH836" s="131"/>
      <c r="AK836" s="131"/>
      <c r="AN836" s="169"/>
    </row>
    <row r="837" spans="23:40" x14ac:dyDescent="0.25">
      <c r="W837" s="131"/>
      <c r="Y837" s="131"/>
      <c r="AB837" s="131"/>
      <c r="AE837" s="131"/>
      <c r="AH837" s="131"/>
      <c r="AK837" s="131"/>
      <c r="AN837" s="169"/>
    </row>
    <row r="838" spans="23:40" x14ac:dyDescent="0.25">
      <c r="W838" s="131"/>
      <c r="Y838" s="131"/>
      <c r="AB838" s="131"/>
      <c r="AE838" s="131"/>
      <c r="AH838" s="131"/>
      <c r="AK838" s="131"/>
      <c r="AN838" s="169"/>
    </row>
    <row r="839" spans="23:40" x14ac:dyDescent="0.25">
      <c r="W839" s="131"/>
      <c r="Y839" s="131"/>
      <c r="AB839" s="131"/>
      <c r="AE839" s="131"/>
      <c r="AH839" s="131"/>
      <c r="AK839" s="131"/>
      <c r="AN839" s="169"/>
    </row>
    <row r="840" spans="23:40" x14ac:dyDescent="0.25">
      <c r="W840" s="131"/>
      <c r="Y840" s="131"/>
      <c r="AB840" s="131"/>
      <c r="AE840" s="131"/>
      <c r="AH840" s="131"/>
      <c r="AK840" s="131"/>
      <c r="AN840" s="169"/>
    </row>
    <row r="841" spans="23:40" x14ac:dyDescent="0.25">
      <c r="W841" s="131"/>
      <c r="Y841" s="131"/>
      <c r="AB841" s="131"/>
      <c r="AE841" s="131"/>
      <c r="AH841" s="131"/>
      <c r="AK841" s="131"/>
      <c r="AN841" s="169"/>
    </row>
    <row r="842" spans="23:40" x14ac:dyDescent="0.25">
      <c r="W842" s="131"/>
      <c r="Y842" s="131"/>
      <c r="AB842" s="131"/>
      <c r="AE842" s="131"/>
      <c r="AH842" s="131"/>
      <c r="AK842" s="131"/>
      <c r="AN842" s="169"/>
    </row>
    <row r="843" spans="23:40" x14ac:dyDescent="0.25">
      <c r="W843" s="131"/>
      <c r="Y843" s="131"/>
      <c r="AB843" s="131"/>
      <c r="AE843" s="131"/>
      <c r="AH843" s="131"/>
      <c r="AK843" s="131"/>
      <c r="AN843" s="169"/>
    </row>
    <row r="844" spans="23:40" x14ac:dyDescent="0.25">
      <c r="W844" s="131"/>
      <c r="Y844" s="131"/>
      <c r="AB844" s="131"/>
      <c r="AE844" s="131"/>
      <c r="AH844" s="131"/>
      <c r="AK844" s="131"/>
      <c r="AN844" s="169"/>
    </row>
    <row r="845" spans="23:40" x14ac:dyDescent="0.25">
      <c r="W845" s="131"/>
      <c r="Y845" s="131"/>
      <c r="AB845" s="131"/>
      <c r="AE845" s="131"/>
      <c r="AH845" s="131"/>
      <c r="AK845" s="131"/>
      <c r="AN845" s="169"/>
    </row>
    <row r="846" spans="23:40" x14ac:dyDescent="0.25">
      <c r="W846" s="131"/>
      <c r="Y846" s="131"/>
      <c r="AB846" s="131"/>
      <c r="AE846" s="131"/>
      <c r="AH846" s="131"/>
      <c r="AK846" s="131"/>
      <c r="AN846" s="169"/>
    </row>
    <row r="847" spans="23:40" x14ac:dyDescent="0.25">
      <c r="W847" s="131"/>
      <c r="Y847" s="131"/>
      <c r="AB847" s="131"/>
      <c r="AE847" s="131"/>
      <c r="AH847" s="131"/>
      <c r="AK847" s="131"/>
      <c r="AN847" s="169"/>
    </row>
    <row r="848" spans="23:40" x14ac:dyDescent="0.25">
      <c r="W848" s="131"/>
      <c r="Y848" s="131"/>
      <c r="AB848" s="131"/>
      <c r="AE848" s="131"/>
      <c r="AH848" s="131"/>
      <c r="AK848" s="131"/>
      <c r="AN848" s="169"/>
    </row>
    <row r="849" spans="23:40" x14ac:dyDescent="0.25">
      <c r="W849" s="131"/>
      <c r="Y849" s="131"/>
      <c r="AB849" s="131"/>
      <c r="AE849" s="131"/>
      <c r="AH849" s="131"/>
      <c r="AK849" s="131"/>
      <c r="AN849" s="169"/>
    </row>
    <row r="850" spans="23:40" x14ac:dyDescent="0.25">
      <c r="W850" s="131"/>
      <c r="Y850" s="131"/>
      <c r="AB850" s="131"/>
      <c r="AE850" s="131"/>
      <c r="AH850" s="131"/>
      <c r="AK850" s="131"/>
      <c r="AN850" s="169"/>
    </row>
    <row r="851" spans="23:40" x14ac:dyDescent="0.25">
      <c r="W851" s="131"/>
      <c r="Y851" s="131"/>
      <c r="AB851" s="131"/>
      <c r="AE851" s="131"/>
      <c r="AH851" s="131"/>
      <c r="AK851" s="131"/>
      <c r="AN851" s="169"/>
    </row>
    <row r="852" spans="23:40" x14ac:dyDescent="0.25">
      <c r="W852" s="131"/>
      <c r="Y852" s="131"/>
      <c r="AB852" s="131"/>
      <c r="AE852" s="131"/>
      <c r="AH852" s="131"/>
      <c r="AK852" s="131"/>
      <c r="AN852" s="169"/>
    </row>
    <row r="853" spans="23:40" x14ac:dyDescent="0.25">
      <c r="W853" s="131"/>
      <c r="Y853" s="131"/>
      <c r="AB853" s="131"/>
      <c r="AE853" s="131"/>
      <c r="AH853" s="131"/>
      <c r="AK853" s="131"/>
      <c r="AN853" s="169"/>
    </row>
    <row r="854" spans="23:40" x14ac:dyDescent="0.25">
      <c r="W854" s="131"/>
      <c r="Y854" s="131"/>
      <c r="AB854" s="131"/>
      <c r="AE854" s="131"/>
      <c r="AH854" s="131"/>
      <c r="AK854" s="131"/>
      <c r="AN854" s="169"/>
    </row>
    <row r="855" spans="23:40" x14ac:dyDescent="0.25">
      <c r="W855" s="131"/>
      <c r="Y855" s="131"/>
      <c r="AB855" s="131"/>
      <c r="AE855" s="131"/>
      <c r="AH855" s="131"/>
      <c r="AK855" s="131"/>
      <c r="AN855" s="169"/>
    </row>
    <row r="856" spans="23:40" x14ac:dyDescent="0.25">
      <c r="W856" s="131"/>
      <c r="Y856" s="131"/>
      <c r="AB856" s="131"/>
      <c r="AE856" s="131"/>
      <c r="AH856" s="131"/>
      <c r="AK856" s="131"/>
      <c r="AN856" s="169"/>
    </row>
    <row r="857" spans="23:40" x14ac:dyDescent="0.25">
      <c r="W857" s="131"/>
      <c r="Y857" s="131"/>
      <c r="AB857" s="131"/>
      <c r="AE857" s="131"/>
      <c r="AH857" s="131"/>
      <c r="AK857" s="131"/>
      <c r="AN857" s="169"/>
    </row>
    <row r="858" spans="23:40" x14ac:dyDescent="0.25">
      <c r="W858" s="131"/>
      <c r="Y858" s="131"/>
      <c r="AB858" s="131"/>
      <c r="AE858" s="131"/>
      <c r="AH858" s="131"/>
      <c r="AK858" s="131"/>
      <c r="AN858" s="169"/>
    </row>
    <row r="859" spans="23:40" x14ac:dyDescent="0.25">
      <c r="W859" s="131"/>
      <c r="Y859" s="131"/>
      <c r="AB859" s="131"/>
      <c r="AE859" s="131"/>
      <c r="AH859" s="131"/>
      <c r="AK859" s="131"/>
      <c r="AN859" s="169"/>
    </row>
    <row r="860" spans="23:40" x14ac:dyDescent="0.25">
      <c r="W860" s="131"/>
      <c r="Y860" s="131"/>
      <c r="AB860" s="131"/>
      <c r="AE860" s="131"/>
      <c r="AH860" s="131"/>
      <c r="AK860" s="131"/>
      <c r="AN860" s="169"/>
    </row>
    <row r="861" spans="23:40" x14ac:dyDescent="0.25">
      <c r="W861" s="131"/>
      <c r="Y861" s="131"/>
      <c r="AB861" s="131"/>
      <c r="AE861" s="131"/>
      <c r="AH861" s="131"/>
      <c r="AK861" s="131"/>
      <c r="AN861" s="169"/>
    </row>
    <row r="862" spans="23:40" x14ac:dyDescent="0.25">
      <c r="W862" s="131"/>
      <c r="Y862" s="131"/>
      <c r="AB862" s="131"/>
      <c r="AE862" s="131"/>
      <c r="AH862" s="131"/>
      <c r="AK862" s="131"/>
      <c r="AN862" s="169"/>
    </row>
    <row r="863" spans="23:40" x14ac:dyDescent="0.25">
      <c r="W863" s="131"/>
      <c r="Y863" s="131"/>
      <c r="AB863" s="131"/>
      <c r="AE863" s="131"/>
      <c r="AH863" s="131"/>
      <c r="AK863" s="131"/>
      <c r="AN863" s="169"/>
    </row>
    <row r="864" spans="23:40" x14ac:dyDescent="0.25">
      <c r="W864" s="131"/>
      <c r="Y864" s="131"/>
      <c r="AB864" s="131"/>
      <c r="AE864" s="131"/>
      <c r="AH864" s="131"/>
      <c r="AK864" s="131"/>
      <c r="AN864" s="169"/>
    </row>
    <row r="865" spans="23:40" x14ac:dyDescent="0.25">
      <c r="W865" s="131"/>
      <c r="Y865" s="131"/>
      <c r="AB865" s="131"/>
      <c r="AE865" s="131"/>
      <c r="AH865" s="131"/>
      <c r="AK865" s="131"/>
      <c r="AN865" s="169"/>
    </row>
    <row r="866" spans="23:40" x14ac:dyDescent="0.25">
      <c r="W866" s="131"/>
      <c r="Y866" s="131"/>
      <c r="AB866" s="131"/>
      <c r="AE866" s="131"/>
      <c r="AH866" s="131"/>
      <c r="AK866" s="131"/>
      <c r="AN866" s="169"/>
    </row>
    <row r="867" spans="23:40" x14ac:dyDescent="0.25">
      <c r="W867" s="131"/>
      <c r="Y867" s="131"/>
      <c r="AB867" s="131"/>
      <c r="AE867" s="131"/>
      <c r="AH867" s="131"/>
      <c r="AK867" s="131"/>
      <c r="AN867" s="169"/>
    </row>
    <row r="868" spans="23:40" x14ac:dyDescent="0.25">
      <c r="W868" s="131"/>
      <c r="Y868" s="131"/>
      <c r="AB868" s="131"/>
      <c r="AE868" s="131"/>
      <c r="AH868" s="131"/>
      <c r="AK868" s="131"/>
      <c r="AN868" s="169"/>
    </row>
    <row r="869" spans="23:40" x14ac:dyDescent="0.25">
      <c r="W869" s="131"/>
      <c r="Y869" s="131"/>
      <c r="AB869" s="131"/>
      <c r="AE869" s="131"/>
      <c r="AH869" s="131"/>
      <c r="AK869" s="131"/>
      <c r="AN869" s="169"/>
    </row>
    <row r="870" spans="23:40" x14ac:dyDescent="0.25">
      <c r="W870" s="131"/>
      <c r="Y870" s="131"/>
      <c r="AB870" s="131"/>
      <c r="AE870" s="131"/>
      <c r="AH870" s="131"/>
      <c r="AK870" s="131"/>
      <c r="AN870" s="169"/>
    </row>
    <row r="871" spans="23:40" x14ac:dyDescent="0.25">
      <c r="W871" s="131"/>
      <c r="Y871" s="131"/>
      <c r="AB871" s="131"/>
      <c r="AE871" s="131"/>
      <c r="AH871" s="131"/>
      <c r="AK871" s="131"/>
      <c r="AN871" s="169"/>
    </row>
    <row r="872" spans="23:40" x14ac:dyDescent="0.25">
      <c r="W872" s="131"/>
      <c r="Y872" s="131"/>
      <c r="AB872" s="131"/>
      <c r="AE872" s="131"/>
      <c r="AH872" s="131"/>
      <c r="AK872" s="131"/>
      <c r="AN872" s="169"/>
    </row>
    <row r="873" spans="23:40" x14ac:dyDescent="0.25">
      <c r="W873" s="131"/>
      <c r="Y873" s="131"/>
      <c r="AB873" s="131"/>
      <c r="AE873" s="131"/>
      <c r="AH873" s="131"/>
      <c r="AK873" s="131"/>
      <c r="AN873" s="169"/>
    </row>
    <row r="874" spans="23:40" x14ac:dyDescent="0.25">
      <c r="W874" s="131"/>
      <c r="Y874" s="131"/>
      <c r="AB874" s="131"/>
      <c r="AE874" s="131"/>
      <c r="AH874" s="131"/>
      <c r="AK874" s="131"/>
      <c r="AN874" s="169"/>
    </row>
    <row r="875" spans="23:40" x14ac:dyDescent="0.25">
      <c r="W875" s="131"/>
      <c r="Y875" s="131"/>
      <c r="AB875" s="131"/>
      <c r="AE875" s="131"/>
      <c r="AH875" s="131"/>
      <c r="AK875" s="131"/>
      <c r="AN875" s="169"/>
    </row>
    <row r="876" spans="23:40" x14ac:dyDescent="0.25">
      <c r="W876" s="131"/>
      <c r="Y876" s="131"/>
      <c r="AB876" s="131"/>
      <c r="AE876" s="131"/>
      <c r="AH876" s="131"/>
      <c r="AK876" s="131"/>
      <c r="AN876" s="169"/>
    </row>
    <row r="877" spans="23:40" x14ac:dyDescent="0.25">
      <c r="W877" s="131"/>
      <c r="Y877" s="131"/>
      <c r="AB877" s="131"/>
      <c r="AE877" s="131"/>
      <c r="AH877" s="131"/>
      <c r="AK877" s="131"/>
      <c r="AN877" s="169"/>
    </row>
    <row r="878" spans="23:40" x14ac:dyDescent="0.25">
      <c r="W878" s="131"/>
      <c r="Y878" s="131"/>
      <c r="AB878" s="131"/>
      <c r="AE878" s="131"/>
      <c r="AH878" s="131"/>
      <c r="AK878" s="131"/>
      <c r="AN878" s="169"/>
    </row>
    <row r="879" spans="23:40" x14ac:dyDescent="0.25">
      <c r="W879" s="131"/>
      <c r="Y879" s="131"/>
      <c r="AB879" s="131"/>
      <c r="AE879" s="131"/>
      <c r="AH879" s="131"/>
      <c r="AK879" s="131"/>
      <c r="AN879" s="169"/>
    </row>
    <row r="880" spans="23:40" x14ac:dyDescent="0.25">
      <c r="W880" s="131"/>
      <c r="Y880" s="131"/>
      <c r="AB880" s="131"/>
      <c r="AE880" s="131"/>
      <c r="AH880" s="131"/>
      <c r="AK880" s="131"/>
      <c r="AN880" s="169"/>
    </row>
    <row r="881" spans="23:40" x14ac:dyDescent="0.25">
      <c r="W881" s="131"/>
      <c r="Y881" s="131"/>
      <c r="AB881" s="131"/>
      <c r="AE881" s="131"/>
      <c r="AH881" s="131"/>
      <c r="AK881" s="131"/>
      <c r="AN881" s="169"/>
    </row>
    <row r="882" spans="23:40" x14ac:dyDescent="0.25">
      <c r="W882" s="131"/>
      <c r="Y882" s="131"/>
      <c r="AB882" s="131"/>
      <c r="AE882" s="131"/>
      <c r="AH882" s="131"/>
      <c r="AK882" s="131"/>
      <c r="AN882" s="169"/>
    </row>
    <row r="883" spans="23:40" x14ac:dyDescent="0.25">
      <c r="W883" s="131"/>
      <c r="Y883" s="131"/>
      <c r="AB883" s="131"/>
      <c r="AE883" s="131"/>
      <c r="AH883" s="131"/>
      <c r="AK883" s="131"/>
      <c r="AN883" s="169"/>
    </row>
    <row r="884" spans="23:40" x14ac:dyDescent="0.25">
      <c r="W884" s="131"/>
      <c r="Y884" s="131"/>
      <c r="AB884" s="131"/>
      <c r="AE884" s="131"/>
      <c r="AH884" s="131"/>
      <c r="AK884" s="131"/>
      <c r="AN884" s="169"/>
    </row>
    <row r="885" spans="23:40" x14ac:dyDescent="0.25">
      <c r="W885" s="131"/>
      <c r="Y885" s="131"/>
      <c r="AB885" s="131"/>
      <c r="AE885" s="131"/>
      <c r="AH885" s="131"/>
      <c r="AK885" s="131"/>
      <c r="AN885" s="169"/>
    </row>
    <row r="886" spans="23:40" x14ac:dyDescent="0.25">
      <c r="W886" s="131"/>
      <c r="Y886" s="131"/>
      <c r="AB886" s="131"/>
      <c r="AE886" s="131"/>
      <c r="AH886" s="131"/>
      <c r="AK886" s="131"/>
      <c r="AN886" s="169"/>
    </row>
    <row r="887" spans="23:40" x14ac:dyDescent="0.25">
      <c r="W887" s="131"/>
      <c r="Y887" s="131"/>
      <c r="AB887" s="131"/>
      <c r="AE887" s="131"/>
      <c r="AH887" s="131"/>
      <c r="AK887" s="131"/>
      <c r="AN887" s="169"/>
    </row>
    <row r="888" spans="23:40" x14ac:dyDescent="0.25">
      <c r="W888" s="131"/>
      <c r="Y888" s="131"/>
      <c r="AB888" s="131"/>
      <c r="AE888" s="131"/>
      <c r="AH888" s="131"/>
      <c r="AK888" s="131"/>
      <c r="AN888" s="169"/>
    </row>
    <row r="889" spans="23:40" x14ac:dyDescent="0.25">
      <c r="W889" s="131"/>
      <c r="Y889" s="131"/>
      <c r="AB889" s="131"/>
      <c r="AE889" s="131"/>
      <c r="AH889" s="131"/>
      <c r="AK889" s="131"/>
      <c r="AN889" s="169"/>
    </row>
    <row r="890" spans="23:40" x14ac:dyDescent="0.25">
      <c r="W890" s="131"/>
      <c r="Y890" s="131"/>
      <c r="AB890" s="131"/>
      <c r="AE890" s="131"/>
      <c r="AH890" s="131"/>
      <c r="AK890" s="131"/>
      <c r="AN890" s="169"/>
    </row>
    <row r="891" spans="23:40" x14ac:dyDescent="0.25">
      <c r="W891" s="131"/>
      <c r="Y891" s="131"/>
      <c r="AB891" s="131"/>
      <c r="AE891" s="131"/>
      <c r="AH891" s="131"/>
      <c r="AK891" s="131"/>
      <c r="AN891" s="169"/>
    </row>
    <row r="892" spans="23:40" x14ac:dyDescent="0.25">
      <c r="W892" s="131"/>
      <c r="Y892" s="131"/>
      <c r="AB892" s="131"/>
      <c r="AE892" s="131"/>
      <c r="AH892" s="131"/>
      <c r="AK892" s="131"/>
      <c r="AN892" s="169"/>
    </row>
    <row r="893" spans="23:40" x14ac:dyDescent="0.25">
      <c r="W893" s="131"/>
      <c r="Y893" s="131"/>
      <c r="AB893" s="131"/>
      <c r="AE893" s="131"/>
      <c r="AH893" s="131"/>
      <c r="AK893" s="131"/>
      <c r="AN893" s="169"/>
    </row>
    <row r="894" spans="23:40" x14ac:dyDescent="0.25">
      <c r="W894" s="131"/>
      <c r="Y894" s="131"/>
      <c r="AB894" s="131"/>
      <c r="AE894" s="131"/>
      <c r="AH894" s="131"/>
      <c r="AK894" s="131"/>
      <c r="AN894" s="169"/>
    </row>
    <row r="895" spans="23:40" x14ac:dyDescent="0.25">
      <c r="W895" s="131"/>
      <c r="Y895" s="131"/>
      <c r="AB895" s="131"/>
      <c r="AE895" s="131"/>
      <c r="AH895" s="131"/>
      <c r="AK895" s="131"/>
      <c r="AN895" s="169"/>
    </row>
    <row r="896" spans="23:40" x14ac:dyDescent="0.25">
      <c r="W896" s="131"/>
      <c r="Y896" s="131"/>
      <c r="AB896" s="131"/>
      <c r="AE896" s="131"/>
      <c r="AH896" s="131"/>
      <c r="AK896" s="131"/>
      <c r="AN896" s="169"/>
    </row>
    <row r="897" spans="23:40" x14ac:dyDescent="0.25">
      <c r="W897" s="131"/>
      <c r="Y897" s="131"/>
      <c r="AB897" s="131"/>
      <c r="AE897" s="131"/>
      <c r="AH897" s="131"/>
      <c r="AK897" s="131"/>
      <c r="AN897" s="169"/>
    </row>
    <row r="898" spans="23:40" x14ac:dyDescent="0.25">
      <c r="W898" s="131"/>
      <c r="Y898" s="131"/>
      <c r="AB898" s="131"/>
      <c r="AE898" s="131"/>
      <c r="AH898" s="131"/>
      <c r="AK898" s="131"/>
      <c r="AN898" s="169"/>
    </row>
    <row r="899" spans="23:40" x14ac:dyDescent="0.25">
      <c r="W899" s="131"/>
      <c r="Y899" s="131"/>
      <c r="AB899" s="131"/>
      <c r="AE899" s="131"/>
      <c r="AH899" s="131"/>
      <c r="AK899" s="131"/>
      <c r="AN899" s="169"/>
    </row>
    <row r="900" spans="23:40" x14ac:dyDescent="0.25">
      <c r="W900" s="131"/>
      <c r="Y900" s="131"/>
      <c r="AB900" s="131"/>
      <c r="AE900" s="131"/>
      <c r="AH900" s="131"/>
      <c r="AK900" s="131"/>
      <c r="AN900" s="169"/>
    </row>
    <row r="901" spans="23:40" x14ac:dyDescent="0.25">
      <c r="W901" s="131"/>
      <c r="Y901" s="131"/>
      <c r="AB901" s="131"/>
      <c r="AE901" s="131"/>
      <c r="AH901" s="131"/>
      <c r="AK901" s="131"/>
      <c r="AN901" s="169"/>
    </row>
    <row r="902" spans="23:40" x14ac:dyDescent="0.25">
      <c r="W902" s="131"/>
      <c r="Y902" s="131"/>
      <c r="AB902" s="131"/>
      <c r="AE902" s="131"/>
      <c r="AH902" s="131"/>
      <c r="AK902" s="131"/>
      <c r="AN902" s="169"/>
    </row>
    <row r="903" spans="23:40" x14ac:dyDescent="0.25">
      <c r="W903" s="131"/>
      <c r="Y903" s="131"/>
      <c r="AB903" s="131"/>
      <c r="AE903" s="131"/>
      <c r="AH903" s="131"/>
      <c r="AK903" s="131"/>
      <c r="AN903" s="169"/>
    </row>
    <row r="904" spans="23:40" x14ac:dyDescent="0.25">
      <c r="W904" s="131"/>
      <c r="Y904" s="131"/>
      <c r="AB904" s="131"/>
      <c r="AE904" s="131"/>
      <c r="AH904" s="131"/>
      <c r="AK904" s="131"/>
      <c r="AN904" s="169"/>
    </row>
    <row r="905" spans="23:40" x14ac:dyDescent="0.25">
      <c r="W905" s="131"/>
      <c r="Y905" s="131"/>
      <c r="AB905" s="131"/>
      <c r="AE905" s="131"/>
      <c r="AH905" s="131"/>
      <c r="AK905" s="131"/>
      <c r="AN905" s="169"/>
    </row>
    <row r="906" spans="23:40" x14ac:dyDescent="0.25">
      <c r="W906" s="131"/>
      <c r="Y906" s="131"/>
      <c r="AB906" s="131"/>
      <c r="AE906" s="131"/>
      <c r="AH906" s="131"/>
      <c r="AK906" s="131"/>
      <c r="AN906" s="169"/>
    </row>
    <row r="907" spans="23:40" x14ac:dyDescent="0.25">
      <c r="W907" s="131"/>
      <c r="Y907" s="131"/>
      <c r="AB907" s="131"/>
      <c r="AE907" s="131"/>
      <c r="AH907" s="131"/>
      <c r="AK907" s="131"/>
      <c r="AN907" s="169"/>
    </row>
    <row r="908" spans="23:40" x14ac:dyDescent="0.25">
      <c r="W908" s="131"/>
      <c r="Y908" s="131"/>
      <c r="AB908" s="131"/>
      <c r="AE908" s="131"/>
      <c r="AH908" s="131"/>
      <c r="AK908" s="131"/>
      <c r="AN908" s="169"/>
    </row>
    <row r="909" spans="23:40" x14ac:dyDescent="0.25">
      <c r="W909" s="131"/>
      <c r="Y909" s="131"/>
      <c r="AB909" s="131"/>
      <c r="AE909" s="131"/>
      <c r="AH909" s="131"/>
      <c r="AK909" s="131"/>
      <c r="AN909" s="169"/>
    </row>
    <row r="910" spans="23:40" x14ac:dyDescent="0.25">
      <c r="W910" s="131"/>
      <c r="Y910" s="131"/>
      <c r="AB910" s="131"/>
      <c r="AE910" s="131"/>
      <c r="AH910" s="131"/>
      <c r="AK910" s="131"/>
      <c r="AN910" s="169"/>
    </row>
    <row r="911" spans="23:40" x14ac:dyDescent="0.25">
      <c r="W911" s="131"/>
      <c r="Y911" s="131"/>
      <c r="AB911" s="131"/>
      <c r="AE911" s="131"/>
      <c r="AH911" s="131"/>
      <c r="AK911" s="131"/>
      <c r="AN911" s="169"/>
    </row>
    <row r="912" spans="23:40" x14ac:dyDescent="0.25">
      <c r="W912" s="131"/>
      <c r="Y912" s="131"/>
      <c r="AB912" s="131"/>
      <c r="AE912" s="131"/>
      <c r="AH912" s="131"/>
      <c r="AK912" s="131"/>
      <c r="AN912" s="169"/>
    </row>
    <row r="913" spans="23:40" x14ac:dyDescent="0.25">
      <c r="W913" s="131"/>
      <c r="Y913" s="131"/>
      <c r="AB913" s="131"/>
      <c r="AE913" s="131"/>
      <c r="AH913" s="131"/>
      <c r="AK913" s="131"/>
      <c r="AN913" s="169"/>
    </row>
    <row r="914" spans="23:40" x14ac:dyDescent="0.25">
      <c r="W914" s="131"/>
      <c r="Y914" s="131"/>
      <c r="AB914" s="131"/>
      <c r="AE914" s="131"/>
      <c r="AH914" s="131"/>
      <c r="AK914" s="131"/>
      <c r="AN914" s="169"/>
    </row>
    <row r="915" spans="23:40" x14ac:dyDescent="0.25">
      <c r="W915" s="131"/>
      <c r="Y915" s="131"/>
      <c r="AB915" s="131"/>
      <c r="AE915" s="131"/>
      <c r="AH915" s="131"/>
      <c r="AK915" s="131"/>
      <c r="AN915" s="169"/>
    </row>
    <row r="916" spans="23:40" x14ac:dyDescent="0.25">
      <c r="W916" s="131"/>
      <c r="Y916" s="131"/>
      <c r="AB916" s="131"/>
      <c r="AE916" s="131"/>
      <c r="AH916" s="131"/>
      <c r="AK916" s="131"/>
      <c r="AN916" s="169"/>
    </row>
    <row r="917" spans="23:40" x14ac:dyDescent="0.25">
      <c r="W917" s="131"/>
      <c r="Y917" s="131"/>
      <c r="AB917" s="131"/>
      <c r="AE917" s="131"/>
      <c r="AH917" s="131"/>
      <c r="AK917" s="131"/>
      <c r="AN917" s="169"/>
    </row>
    <row r="918" spans="23:40" x14ac:dyDescent="0.25">
      <c r="W918" s="131"/>
      <c r="Y918" s="131"/>
      <c r="AB918" s="131"/>
      <c r="AE918" s="131"/>
      <c r="AH918" s="131"/>
      <c r="AK918" s="131"/>
      <c r="AN918" s="169"/>
    </row>
    <row r="919" spans="23:40" x14ac:dyDescent="0.25">
      <c r="W919" s="131"/>
      <c r="Y919" s="131"/>
      <c r="AB919" s="131"/>
      <c r="AE919" s="131"/>
      <c r="AH919" s="131"/>
      <c r="AK919" s="131"/>
      <c r="AN919" s="169"/>
    </row>
    <row r="920" spans="23:40" x14ac:dyDescent="0.25">
      <c r="W920" s="131"/>
      <c r="Y920" s="131"/>
      <c r="AB920" s="131"/>
      <c r="AE920" s="131"/>
      <c r="AH920" s="131"/>
      <c r="AK920" s="131"/>
      <c r="AN920" s="169"/>
    </row>
    <row r="921" spans="23:40" x14ac:dyDescent="0.25">
      <c r="W921" s="131"/>
      <c r="Y921" s="131"/>
      <c r="AB921" s="131"/>
      <c r="AE921" s="131"/>
      <c r="AH921" s="131"/>
      <c r="AK921" s="131"/>
      <c r="AN921" s="169"/>
    </row>
    <row r="922" spans="23:40" x14ac:dyDescent="0.25">
      <c r="W922" s="131"/>
      <c r="Y922" s="131"/>
      <c r="AB922" s="131"/>
      <c r="AE922" s="131"/>
      <c r="AH922" s="131"/>
      <c r="AK922" s="131"/>
      <c r="AN922" s="169"/>
    </row>
    <row r="923" spans="23:40" x14ac:dyDescent="0.25">
      <c r="W923" s="131"/>
    </row>
  </sheetData>
  <mergeCells count="9">
    <mergeCell ref="AL1:AM1"/>
    <mergeCell ref="A4:O4"/>
    <mergeCell ref="A5:B5"/>
    <mergeCell ref="A1:B1"/>
    <mergeCell ref="D1:O1"/>
    <mergeCell ref="Q1:U1"/>
    <mergeCell ref="W1:AD1"/>
    <mergeCell ref="AF1:AG1"/>
    <mergeCell ref="AI1:AJ1"/>
  </mergeCells>
  <conditionalFormatting sqref="J3 J10:J1048576">
    <cfRule type="cellIs" dxfId="9" priority="22" operator="equal">
      <formula>0</formula>
    </cfRule>
  </conditionalFormatting>
  <conditionalFormatting sqref="J7">
    <cfRule type="cellIs" dxfId="8" priority="6" operator="equal">
      <formula>0</formula>
    </cfRule>
  </conditionalFormatting>
  <conditionalFormatting sqref="J6">
    <cfRule type="cellIs" dxfId="7" priority="5" operator="equal">
      <formula>0</formula>
    </cfRule>
  </conditionalFormatting>
  <conditionalFormatting sqref="J8">
    <cfRule type="cellIs" dxfId="6" priority="4" operator="equal">
      <formula>0</formula>
    </cfRule>
  </conditionalFormatting>
  <conditionalFormatting sqref="J9"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921"/>
  <sheetViews>
    <sheetView rightToLeft="1" topLeftCell="A2" zoomScale="85" zoomScaleNormal="85" workbookViewId="0">
      <selection activeCell="N11" sqref="N11"/>
    </sheetView>
  </sheetViews>
  <sheetFormatPr defaultColWidth="9.7109375" defaultRowHeight="18.75" x14ac:dyDescent="0.25"/>
  <cols>
    <col min="1" max="1" width="5.28515625" style="129" customWidth="1"/>
    <col min="2" max="2" width="17.7109375" style="129" customWidth="1"/>
    <col min="3" max="3" width="1.42578125" style="130" customWidth="1"/>
    <col min="4" max="4" width="11.42578125" style="200" bestFit="1" customWidth="1"/>
    <col min="5" max="5" width="9.7109375" style="196"/>
    <col min="6" max="6" width="8.7109375" style="152" customWidth="1"/>
    <col min="7" max="7" width="1.42578125" style="177" customWidth="1"/>
    <col min="8" max="8" width="8" style="153" customWidth="1"/>
    <col min="9" max="9" width="10.5703125" style="154" bestFit="1" customWidth="1"/>
    <col min="10" max="10" width="9.140625" style="152" bestFit="1" customWidth="1"/>
    <col min="11" max="11" width="1.42578125" style="177" customWidth="1"/>
    <col min="12" max="12" width="9.140625" style="206" customWidth="1"/>
    <col min="13" max="13" width="1.42578125" style="177" customWidth="1"/>
    <col min="14" max="14" width="9.7109375" style="153"/>
    <col min="15" max="15" width="9.7109375" style="161"/>
    <col min="16" max="16" width="1.42578125" style="130" customWidth="1"/>
    <col min="17" max="17" width="7.7109375" style="155" customWidth="1"/>
    <col min="18" max="18" width="9.140625" style="155" bestFit="1" customWidth="1"/>
    <col min="19" max="19" width="1.42578125" style="130" customWidth="1"/>
    <col min="20" max="20" width="9.7109375" style="156"/>
    <col min="21" max="21" width="10.7109375" style="160" bestFit="1" customWidth="1"/>
    <col min="22" max="22" width="1.42578125" style="130" customWidth="1"/>
    <col min="23" max="23" width="9.7109375" style="129"/>
    <col min="24" max="24" width="9.7109375" style="131"/>
    <col min="25" max="25" width="1.42578125" style="130" customWidth="1"/>
    <col min="26" max="27" width="9.7109375" style="131"/>
    <col min="28" max="28" width="1.42578125" style="130" customWidth="1"/>
    <col min="29" max="30" width="9.7109375" style="131"/>
    <col min="31" max="31" width="1.42578125" style="130" customWidth="1"/>
    <col min="32" max="33" width="9.7109375" style="131"/>
    <col min="34" max="34" width="1.42578125" style="130" customWidth="1"/>
    <col min="35" max="36" width="9.7109375" style="131"/>
    <col min="37" max="37" width="1.42578125" style="130" customWidth="1"/>
    <col min="38" max="39" width="9.7109375" style="131"/>
    <col min="40" max="40" width="1.42578125" style="163" customWidth="1"/>
    <col min="41" max="151" width="9.7109375" style="174"/>
    <col min="152" max="152" width="9.7109375" style="170"/>
    <col min="153" max="16384" width="9.7109375" style="131"/>
  </cols>
  <sheetData>
    <row r="1" spans="1:152" ht="48" customHeight="1" x14ac:dyDescent="0.25">
      <c r="A1" s="219"/>
      <c r="B1" s="220"/>
      <c r="D1" s="232" t="s">
        <v>244</v>
      </c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Q1" s="233" t="s">
        <v>243</v>
      </c>
      <c r="R1" s="233"/>
      <c r="S1" s="233"/>
      <c r="T1" s="233"/>
      <c r="U1" s="233"/>
      <c r="W1" s="219"/>
      <c r="X1" s="231"/>
      <c r="Y1" s="231"/>
      <c r="Z1" s="231"/>
      <c r="AA1" s="231"/>
      <c r="AB1" s="231"/>
      <c r="AC1" s="231"/>
      <c r="AD1" s="220"/>
      <c r="AF1" s="229" t="s">
        <v>245</v>
      </c>
      <c r="AG1" s="230"/>
      <c r="AI1" s="225" t="s">
        <v>246</v>
      </c>
      <c r="AJ1" s="226"/>
      <c r="AL1" s="227" t="s">
        <v>247</v>
      </c>
      <c r="AM1" s="228"/>
    </row>
    <row r="2" spans="1:152" s="130" customFormat="1" ht="7.5" customHeight="1" x14ac:dyDescent="0.25">
      <c r="D2" s="193"/>
      <c r="E2" s="193"/>
      <c r="F2" s="106"/>
      <c r="G2" s="106"/>
      <c r="H2" s="106"/>
      <c r="I2" s="106"/>
      <c r="J2" s="106"/>
      <c r="K2" s="106"/>
      <c r="L2" s="202"/>
      <c r="M2" s="106"/>
      <c r="N2" s="106"/>
      <c r="O2" s="106"/>
      <c r="Q2" s="186"/>
      <c r="R2" s="186"/>
      <c r="S2" s="186"/>
      <c r="T2" s="186"/>
      <c r="U2" s="186"/>
      <c r="AF2" s="187"/>
      <c r="AG2" s="188"/>
      <c r="AI2" s="187"/>
      <c r="AJ2" s="188"/>
      <c r="AL2" s="189"/>
      <c r="AM2" s="190"/>
      <c r="AN2" s="163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5"/>
      <c r="CT2" s="125"/>
      <c r="CU2" s="125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5"/>
      <c r="DI2" s="125"/>
      <c r="DJ2" s="125"/>
      <c r="DK2" s="125"/>
      <c r="DL2" s="125"/>
      <c r="DM2" s="125"/>
      <c r="DN2" s="125"/>
      <c r="DO2" s="125"/>
      <c r="DP2" s="125"/>
      <c r="DQ2" s="125"/>
      <c r="DR2" s="125"/>
      <c r="DS2" s="125"/>
      <c r="DT2" s="125"/>
      <c r="DU2" s="125"/>
      <c r="DV2" s="125"/>
      <c r="DW2" s="125"/>
      <c r="DX2" s="125"/>
      <c r="DY2" s="125"/>
      <c r="DZ2" s="125"/>
      <c r="EA2" s="125"/>
      <c r="EB2" s="125"/>
      <c r="EC2" s="125"/>
      <c r="ED2" s="125"/>
      <c r="EE2" s="125"/>
      <c r="EF2" s="125"/>
      <c r="EG2" s="125"/>
      <c r="EH2" s="125"/>
      <c r="EI2" s="125"/>
      <c r="EJ2" s="125"/>
      <c r="EK2" s="125"/>
      <c r="EL2" s="125"/>
      <c r="EM2" s="125"/>
      <c r="EN2" s="125"/>
      <c r="EO2" s="125"/>
      <c r="EP2" s="125"/>
      <c r="EQ2" s="125"/>
      <c r="ER2" s="125"/>
      <c r="ES2" s="125"/>
      <c r="ET2" s="125"/>
      <c r="EU2" s="125"/>
      <c r="EV2" s="191"/>
    </row>
    <row r="3" spans="1:152" ht="42" customHeight="1" x14ac:dyDescent="0.25">
      <c r="A3" s="132" t="s">
        <v>0</v>
      </c>
      <c r="B3" s="133" t="s">
        <v>1</v>
      </c>
      <c r="C3" s="134"/>
      <c r="D3" s="192" t="s">
        <v>2</v>
      </c>
      <c r="E3" s="194" t="s">
        <v>4</v>
      </c>
      <c r="F3" s="135" t="s">
        <v>5</v>
      </c>
      <c r="G3" s="162"/>
      <c r="H3" s="135" t="s">
        <v>64</v>
      </c>
      <c r="I3" s="136" t="s">
        <v>65</v>
      </c>
      <c r="J3" s="135" t="s">
        <v>8</v>
      </c>
      <c r="K3" s="162"/>
      <c r="L3" s="203" t="s">
        <v>9</v>
      </c>
      <c r="M3" s="162"/>
      <c r="N3" s="135" t="s">
        <v>14</v>
      </c>
      <c r="O3" s="158" t="s">
        <v>15</v>
      </c>
      <c r="P3" s="134"/>
      <c r="Q3" s="137" t="s">
        <v>70</v>
      </c>
      <c r="R3" s="137" t="s">
        <v>71</v>
      </c>
      <c r="S3" s="134"/>
      <c r="T3" s="137" t="s">
        <v>12</v>
      </c>
      <c r="U3" s="159" t="s">
        <v>13</v>
      </c>
      <c r="V3" s="134"/>
      <c r="W3" s="138" t="s">
        <v>16</v>
      </c>
      <c r="X3" s="139" t="s">
        <v>17</v>
      </c>
      <c r="Y3" s="134"/>
      <c r="Z3" s="138" t="s">
        <v>18</v>
      </c>
      <c r="AA3" s="139" t="s">
        <v>68</v>
      </c>
      <c r="AB3" s="134"/>
      <c r="AC3" s="138" t="s">
        <v>19</v>
      </c>
      <c r="AD3" s="139" t="s">
        <v>69</v>
      </c>
      <c r="AE3" s="134"/>
      <c r="AF3" s="184" t="s">
        <v>6</v>
      </c>
      <c r="AG3" s="184" t="s">
        <v>20</v>
      </c>
      <c r="AH3" s="134"/>
      <c r="AI3" s="179" t="s">
        <v>6</v>
      </c>
      <c r="AJ3" s="179" t="s">
        <v>20</v>
      </c>
      <c r="AK3" s="134"/>
      <c r="AL3" s="180" t="s">
        <v>6</v>
      </c>
      <c r="AM3" s="180" t="s">
        <v>20</v>
      </c>
      <c r="AN3" s="164"/>
    </row>
    <row r="4" spans="1:152" s="144" customFormat="1" ht="18" customHeight="1" x14ac:dyDescent="0.25">
      <c r="A4" s="221" t="s">
        <v>259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3"/>
      <c r="P4" s="141"/>
      <c r="Q4" s="141"/>
      <c r="R4" s="141"/>
      <c r="S4" s="141"/>
      <c r="T4" s="142"/>
      <c r="U4" s="134"/>
      <c r="V4" s="141"/>
      <c r="X4" s="143"/>
      <c r="Y4" s="141"/>
      <c r="AA4" s="143"/>
      <c r="AB4" s="141"/>
      <c r="AD4" s="143"/>
      <c r="AE4" s="141"/>
      <c r="AF4" s="182"/>
      <c r="AG4" s="182"/>
      <c r="AH4" s="141"/>
      <c r="AI4" s="182"/>
      <c r="AJ4" s="182"/>
      <c r="AK4" s="141"/>
      <c r="AL4" s="182"/>
      <c r="AM4" s="182"/>
      <c r="AN4" s="16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1"/>
    </row>
    <row r="5" spans="1:152" s="145" customFormat="1" x14ac:dyDescent="0.25">
      <c r="A5" s="224" t="s">
        <v>11</v>
      </c>
      <c r="B5" s="224"/>
      <c r="C5" s="30"/>
      <c r="D5" s="127">
        <v>12</v>
      </c>
      <c r="E5" s="157">
        <f>SUM(E6:E6)</f>
        <v>4</v>
      </c>
      <c r="F5" s="157">
        <f>SUM(F6:F6)</f>
        <v>3</v>
      </c>
      <c r="G5" s="30"/>
      <c r="H5" s="157">
        <f>SUM(H6:H6)</f>
        <v>3</v>
      </c>
      <c r="I5" s="157">
        <f>SUM(I6:I6)</f>
        <v>12</v>
      </c>
      <c r="J5" s="157">
        <f>SUM(J6:J6)</f>
        <v>0</v>
      </c>
      <c r="K5" s="30"/>
      <c r="L5" s="204">
        <f>SUM(L6:L6)</f>
        <v>3</v>
      </c>
      <c r="M5" s="30"/>
      <c r="N5" s="127">
        <v>8</v>
      </c>
      <c r="O5" s="157">
        <f>SUM(O6:O6)</f>
        <v>24</v>
      </c>
      <c r="P5" s="30"/>
      <c r="Q5" s="199"/>
      <c r="R5" s="157">
        <f>SUM(R6:R6)</f>
        <v>24</v>
      </c>
      <c r="S5" s="30"/>
      <c r="T5" s="127">
        <v>0.6</v>
      </c>
      <c r="U5" s="157">
        <f>SUM(U6:U6)</f>
        <v>14.399999999999999</v>
      </c>
      <c r="V5" s="30"/>
      <c r="W5" s="127">
        <v>1</v>
      </c>
      <c r="X5" s="127">
        <f>W5*D5</f>
        <v>12</v>
      </c>
      <c r="Y5" s="30"/>
      <c r="Z5" s="127">
        <v>0.1</v>
      </c>
      <c r="AA5" s="127">
        <f>Z5*D5</f>
        <v>1.2000000000000002</v>
      </c>
      <c r="AB5" s="30"/>
      <c r="AC5" s="127">
        <v>1</v>
      </c>
      <c r="AD5" s="127">
        <f>AC5*D5</f>
        <v>12</v>
      </c>
      <c r="AE5" s="30"/>
      <c r="AF5" s="185">
        <f>O5</f>
        <v>24</v>
      </c>
      <c r="AG5" s="185">
        <f>AF5/D5</f>
        <v>2</v>
      </c>
      <c r="AH5" s="30"/>
      <c r="AI5" s="178">
        <f>AF5+U5</f>
        <v>38.4</v>
      </c>
      <c r="AJ5" s="178">
        <f>AI5/D5</f>
        <v>3.1999999999999997</v>
      </c>
      <c r="AK5" s="30"/>
      <c r="AL5" s="181">
        <f>AI5+AD5+AA5+X5</f>
        <v>63.6</v>
      </c>
      <c r="AM5" s="181">
        <f>AL5/D5</f>
        <v>5.3</v>
      </c>
      <c r="AN5" s="16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  <c r="BX5" s="176"/>
      <c r="BY5" s="176"/>
      <c r="BZ5" s="176"/>
      <c r="CA5" s="176"/>
      <c r="CB5" s="176"/>
      <c r="CC5" s="176"/>
      <c r="CD5" s="176"/>
      <c r="CE5" s="176"/>
      <c r="CF5" s="176"/>
      <c r="CG5" s="176"/>
      <c r="CH5" s="176"/>
      <c r="CI5" s="176"/>
      <c r="CJ5" s="176"/>
      <c r="CK5" s="176"/>
      <c r="CL5" s="176"/>
      <c r="CM5" s="176"/>
      <c r="CN5" s="176"/>
      <c r="CO5" s="176"/>
      <c r="CP5" s="176"/>
      <c r="CQ5" s="176"/>
      <c r="CR5" s="176"/>
      <c r="CS5" s="176"/>
      <c r="CT5" s="176"/>
      <c r="CU5" s="176"/>
      <c r="CV5" s="176"/>
      <c r="CW5" s="176"/>
      <c r="CX5" s="176"/>
      <c r="CY5" s="176"/>
      <c r="CZ5" s="176"/>
      <c r="DA5" s="176"/>
      <c r="DB5" s="176"/>
      <c r="DC5" s="176"/>
      <c r="DD5" s="176"/>
      <c r="DE5" s="176"/>
      <c r="DF5" s="176"/>
      <c r="DG5" s="176"/>
      <c r="DH5" s="176"/>
      <c r="DI5" s="176"/>
      <c r="DJ5" s="176"/>
      <c r="DK5" s="176"/>
      <c r="DL5" s="176"/>
      <c r="DM5" s="176"/>
      <c r="DN5" s="176"/>
      <c r="DO5" s="176"/>
      <c r="DP5" s="176"/>
      <c r="DQ5" s="176"/>
      <c r="DR5" s="176"/>
      <c r="DS5" s="176"/>
      <c r="DT5" s="176"/>
      <c r="DU5" s="176"/>
      <c r="DV5" s="176"/>
      <c r="DW5" s="176"/>
      <c r="DX5" s="176"/>
      <c r="DY5" s="176"/>
      <c r="DZ5" s="176"/>
      <c r="EA5" s="176"/>
      <c r="EB5" s="176"/>
      <c r="EC5" s="176"/>
      <c r="ED5" s="176"/>
      <c r="EE5" s="176"/>
      <c r="EF5" s="176"/>
      <c r="EG5" s="176"/>
      <c r="EH5" s="176"/>
      <c r="EI5" s="176"/>
      <c r="EJ5" s="176"/>
      <c r="EK5" s="176"/>
      <c r="EL5" s="176"/>
      <c r="EM5" s="176"/>
      <c r="EN5" s="176"/>
      <c r="EO5" s="176"/>
      <c r="EP5" s="176"/>
      <c r="EQ5" s="176"/>
      <c r="ER5" s="176"/>
      <c r="ES5" s="176"/>
      <c r="ET5" s="176"/>
      <c r="EU5" s="176"/>
      <c r="EV5" s="172"/>
    </row>
    <row r="6" spans="1:152" s="108" customFormat="1" x14ac:dyDescent="0.25">
      <c r="A6" s="146">
        <v>1</v>
      </c>
      <c r="B6" s="146" t="s">
        <v>241</v>
      </c>
      <c r="C6" s="142"/>
      <c r="D6" s="197">
        <f>D5</f>
        <v>12</v>
      </c>
      <c r="E6" s="194">
        <v>4</v>
      </c>
      <c r="F6" s="147">
        <f>D6/E6</f>
        <v>3</v>
      </c>
      <c r="G6" s="140"/>
      <c r="H6" s="147">
        <f t="shared" ref="H6" si="0">IF(INT(F6)&gt;=1, INT(F6), 1)</f>
        <v>3</v>
      </c>
      <c r="I6" s="148">
        <f t="shared" ref="I6" si="1">H6*E6</f>
        <v>12</v>
      </c>
      <c r="J6" s="135">
        <f>IF(D6&gt;I6, D6-I6, IF(I6-D6=0, 0, CONCATENATE("(",I6-D6,")")))</f>
        <v>0</v>
      </c>
      <c r="K6" s="140"/>
      <c r="L6" s="205">
        <f>IF(INT(F6)=F6,F6,IF(AND(F6&lt;1, F6&gt;0), 1,IF(((H6*E6)+J6)-D6=0,H6,H6+1)+1))</f>
        <v>3</v>
      </c>
      <c r="M6" s="140"/>
      <c r="N6" s="147"/>
      <c r="O6" s="158">
        <f>N5*L6</f>
        <v>24</v>
      </c>
      <c r="P6" s="142"/>
      <c r="Q6" s="149">
        <v>8</v>
      </c>
      <c r="R6" s="149">
        <f>Q6*L6</f>
        <v>24</v>
      </c>
      <c r="S6" s="142"/>
      <c r="T6" s="149"/>
      <c r="U6" s="159">
        <f>T5*R6</f>
        <v>14.399999999999999</v>
      </c>
      <c r="V6" s="142"/>
      <c r="W6" s="142"/>
      <c r="X6" s="144"/>
      <c r="Y6" s="142"/>
      <c r="Z6" s="144"/>
      <c r="AA6" s="144"/>
      <c r="AB6" s="142"/>
      <c r="AC6" s="144"/>
      <c r="AD6" s="144"/>
      <c r="AE6" s="142"/>
      <c r="AF6" s="183"/>
      <c r="AG6" s="183"/>
      <c r="AH6" s="142"/>
      <c r="AI6" s="183"/>
      <c r="AJ6" s="183"/>
      <c r="AK6" s="142"/>
      <c r="AL6" s="144"/>
      <c r="AM6" s="144"/>
      <c r="AN6" s="167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3"/>
    </row>
    <row r="7" spans="1:152" s="144" customFormat="1" ht="18" customHeight="1" x14ac:dyDescent="0.25">
      <c r="A7" s="221" t="s">
        <v>260</v>
      </c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P7" s="141"/>
      <c r="Q7" s="141"/>
      <c r="R7" s="141"/>
      <c r="S7" s="141"/>
      <c r="T7" s="142"/>
      <c r="U7" s="134"/>
      <c r="V7" s="141"/>
      <c r="X7" s="143"/>
      <c r="Y7" s="141"/>
      <c r="AA7" s="143"/>
      <c r="AB7" s="141"/>
      <c r="AD7" s="143"/>
      <c r="AE7" s="141"/>
      <c r="AF7" s="182"/>
      <c r="AG7" s="182"/>
      <c r="AH7" s="141"/>
      <c r="AI7" s="182"/>
      <c r="AJ7" s="182"/>
      <c r="AK7" s="141"/>
      <c r="AL7" s="182"/>
      <c r="AM7" s="182"/>
      <c r="AN7" s="16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1"/>
    </row>
    <row r="8" spans="1:152" s="145" customFormat="1" x14ac:dyDescent="0.25">
      <c r="A8" s="224" t="s">
        <v>11</v>
      </c>
      <c r="B8" s="224"/>
      <c r="C8" s="30"/>
      <c r="D8" s="127">
        <v>12</v>
      </c>
      <c r="E8" s="157">
        <f>SUM(E9:E9)</f>
        <v>3</v>
      </c>
      <c r="F8" s="157">
        <f>SUM(F9:F9)</f>
        <v>4</v>
      </c>
      <c r="G8" s="30"/>
      <c r="H8" s="157">
        <f>SUM(H9:H9)</f>
        <v>4</v>
      </c>
      <c r="I8" s="157">
        <f>SUM(I9:I9)</f>
        <v>12</v>
      </c>
      <c r="J8" s="157">
        <f>SUM(J9:J9)</f>
        <v>0</v>
      </c>
      <c r="K8" s="30"/>
      <c r="L8" s="204">
        <f>SUM(L9:L9)</f>
        <v>4</v>
      </c>
      <c r="M8" s="30"/>
      <c r="N8" s="127">
        <v>8</v>
      </c>
      <c r="O8" s="157">
        <f>SUM(O9:O9)</f>
        <v>32</v>
      </c>
      <c r="P8" s="30"/>
      <c r="Q8" s="199"/>
      <c r="R8" s="157">
        <f>SUM(R9:R9)</f>
        <v>32</v>
      </c>
      <c r="S8" s="30"/>
      <c r="T8" s="127">
        <v>0.6</v>
      </c>
      <c r="U8" s="157">
        <f>SUM(U9:U9)</f>
        <v>19.2</v>
      </c>
      <c r="V8" s="30"/>
      <c r="W8" s="127">
        <v>1</v>
      </c>
      <c r="X8" s="127">
        <f>W8*D8</f>
        <v>12</v>
      </c>
      <c r="Y8" s="30"/>
      <c r="Z8" s="127">
        <v>0.1</v>
      </c>
      <c r="AA8" s="127">
        <f>Z8*D8</f>
        <v>1.2000000000000002</v>
      </c>
      <c r="AB8" s="30"/>
      <c r="AC8" s="127">
        <v>1.5</v>
      </c>
      <c r="AD8" s="127">
        <f>AC8*D8</f>
        <v>18</v>
      </c>
      <c r="AE8" s="30"/>
      <c r="AF8" s="185">
        <f>O8</f>
        <v>32</v>
      </c>
      <c r="AG8" s="185">
        <f>AF8/D8</f>
        <v>2.6666666666666665</v>
      </c>
      <c r="AH8" s="30"/>
      <c r="AI8" s="178">
        <f>AF8+U8</f>
        <v>51.2</v>
      </c>
      <c r="AJ8" s="178">
        <f>AI8/D8</f>
        <v>4.2666666666666666</v>
      </c>
      <c r="AK8" s="30"/>
      <c r="AL8" s="181">
        <f>AI8+AD8+AA8+X8</f>
        <v>82.4</v>
      </c>
      <c r="AM8" s="181">
        <f>AL8/D8</f>
        <v>6.8666666666666671</v>
      </c>
      <c r="AN8" s="16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I8" s="176"/>
      <c r="DJ8" s="176"/>
      <c r="DK8" s="176"/>
      <c r="DL8" s="176"/>
      <c r="DM8" s="176"/>
      <c r="DN8" s="176"/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F8" s="176"/>
      <c r="EG8" s="176"/>
      <c r="EH8" s="176"/>
      <c r="EI8" s="176"/>
      <c r="EJ8" s="176"/>
      <c r="EK8" s="176"/>
      <c r="EL8" s="176"/>
      <c r="EM8" s="176"/>
      <c r="EN8" s="176"/>
      <c r="EO8" s="176"/>
      <c r="EP8" s="176"/>
      <c r="EQ8" s="176"/>
      <c r="ER8" s="176"/>
      <c r="ES8" s="176"/>
      <c r="ET8" s="176"/>
      <c r="EU8" s="176"/>
      <c r="EV8" s="172"/>
    </row>
    <row r="9" spans="1:152" s="108" customFormat="1" x14ac:dyDescent="0.25">
      <c r="A9" s="146">
        <v>1</v>
      </c>
      <c r="B9" s="146" t="s">
        <v>241</v>
      </c>
      <c r="C9" s="142"/>
      <c r="D9" s="197">
        <f>D8</f>
        <v>12</v>
      </c>
      <c r="E9" s="194">
        <v>3</v>
      </c>
      <c r="F9" s="147">
        <f>D9/E9</f>
        <v>4</v>
      </c>
      <c r="G9" s="140"/>
      <c r="H9" s="147">
        <f t="shared" ref="H9" si="2">IF(INT(F9)&gt;=1, INT(F9), 1)</f>
        <v>4</v>
      </c>
      <c r="I9" s="148">
        <f t="shared" ref="I9" si="3">H9*E9</f>
        <v>12</v>
      </c>
      <c r="J9" s="135">
        <f>IF(D9&gt;I9, D9-I9, IF(I9-D9=0, 0, CONCATENATE("(",I9-D9,")")))</f>
        <v>0</v>
      </c>
      <c r="K9" s="140"/>
      <c r="L9" s="205">
        <f>IF(INT(F9)=F9,F9,IF(AND(F9&lt;1, F9&gt;0), 1,IF(((H9*E9)+J9)-D9=0,H9,H9+1)+1))</f>
        <v>4</v>
      </c>
      <c r="M9" s="140"/>
      <c r="N9" s="147"/>
      <c r="O9" s="158">
        <f>N8*L9</f>
        <v>32</v>
      </c>
      <c r="P9" s="142"/>
      <c r="Q9" s="149">
        <v>8</v>
      </c>
      <c r="R9" s="149">
        <f>Q9*L9</f>
        <v>32</v>
      </c>
      <c r="S9" s="142"/>
      <c r="T9" s="149"/>
      <c r="U9" s="159">
        <f>T8*R9</f>
        <v>19.2</v>
      </c>
      <c r="V9" s="142"/>
      <c r="W9" s="142"/>
      <c r="X9" s="144"/>
      <c r="Y9" s="142"/>
      <c r="Z9" s="144"/>
      <c r="AA9" s="144"/>
      <c r="AB9" s="142"/>
      <c r="AC9" s="144"/>
      <c r="AD9" s="144"/>
      <c r="AE9" s="142"/>
      <c r="AF9" s="183"/>
      <c r="AG9" s="183"/>
      <c r="AH9" s="142"/>
      <c r="AI9" s="183"/>
      <c r="AJ9" s="183"/>
      <c r="AK9" s="142"/>
      <c r="AL9" s="144"/>
      <c r="AM9" s="144"/>
      <c r="AN9" s="167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3"/>
    </row>
    <row r="10" spans="1:152" s="144" customFormat="1" ht="18" customHeight="1" x14ac:dyDescent="0.25">
      <c r="A10" s="221" t="s">
        <v>260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3"/>
      <c r="P10" s="141"/>
      <c r="Q10" s="141"/>
      <c r="R10" s="141"/>
      <c r="S10" s="141"/>
      <c r="T10" s="142"/>
      <c r="U10" s="134"/>
      <c r="V10" s="141"/>
      <c r="X10" s="143"/>
      <c r="Y10" s="141"/>
      <c r="AA10" s="143"/>
      <c r="AB10" s="141"/>
      <c r="AD10" s="143"/>
      <c r="AE10" s="141"/>
      <c r="AF10" s="182"/>
      <c r="AG10" s="182"/>
      <c r="AH10" s="141"/>
      <c r="AI10" s="182"/>
      <c r="AJ10" s="182"/>
      <c r="AK10" s="141"/>
      <c r="AL10" s="182"/>
      <c r="AM10" s="182"/>
      <c r="AN10" s="16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1"/>
    </row>
    <row r="11" spans="1:152" s="145" customFormat="1" x14ac:dyDescent="0.25">
      <c r="A11" s="224" t="s">
        <v>11</v>
      </c>
      <c r="B11" s="224"/>
      <c r="C11" s="30"/>
      <c r="D11" s="127">
        <v>12</v>
      </c>
      <c r="E11" s="157">
        <f>SUM(E12:E13)</f>
        <v>6</v>
      </c>
      <c r="F11" s="157">
        <f>SUM(F12:F13)</f>
        <v>8</v>
      </c>
      <c r="G11" s="30"/>
      <c r="H11" s="157">
        <f t="shared" ref="H11:L11" si="4">SUM(H12:H13)</f>
        <v>8</v>
      </c>
      <c r="I11" s="157">
        <f t="shared" si="4"/>
        <v>24</v>
      </c>
      <c r="J11" s="157">
        <f t="shared" si="4"/>
        <v>0</v>
      </c>
      <c r="K11" s="30"/>
      <c r="L11" s="157">
        <f t="shared" si="4"/>
        <v>8</v>
      </c>
      <c r="M11" s="30"/>
      <c r="N11" s="157">
        <v>8</v>
      </c>
      <c r="O11" s="157">
        <f t="shared" ref="O11" si="5">SUM(O12:O13)</f>
        <v>34</v>
      </c>
      <c r="P11" s="30"/>
      <c r="Q11" s="199"/>
      <c r="R11" s="157">
        <f t="shared" ref="R11" si="6">SUM(R12:R13)</f>
        <v>64</v>
      </c>
      <c r="S11" s="30"/>
      <c r="T11" s="127">
        <v>0.6</v>
      </c>
      <c r="U11" s="157">
        <f t="shared" ref="U11" si="7">SUM(U12:U13)</f>
        <v>38.4</v>
      </c>
      <c r="V11" s="30"/>
      <c r="W11" s="127">
        <v>1</v>
      </c>
      <c r="X11" s="127">
        <f>W11*D11</f>
        <v>12</v>
      </c>
      <c r="Y11" s="30"/>
      <c r="Z11" s="127">
        <v>0.1</v>
      </c>
      <c r="AA11" s="127">
        <f>Z11*D11</f>
        <v>1.2000000000000002</v>
      </c>
      <c r="AB11" s="30"/>
      <c r="AC11" s="127">
        <v>2</v>
      </c>
      <c r="AD11" s="127">
        <f>AC11*D11</f>
        <v>24</v>
      </c>
      <c r="AE11" s="30"/>
      <c r="AF11" s="185">
        <f>O11</f>
        <v>34</v>
      </c>
      <c r="AG11" s="185">
        <f>AF11/D11</f>
        <v>2.8333333333333335</v>
      </c>
      <c r="AH11" s="30"/>
      <c r="AI11" s="178">
        <f>AF11+U11</f>
        <v>72.400000000000006</v>
      </c>
      <c r="AJ11" s="178">
        <f>AI11/D11</f>
        <v>6.0333333333333341</v>
      </c>
      <c r="AK11" s="30"/>
      <c r="AL11" s="181">
        <f>AI11+AD11+AA11+X11</f>
        <v>109.60000000000001</v>
      </c>
      <c r="AM11" s="181">
        <f>AL11/D11</f>
        <v>9.1333333333333346</v>
      </c>
      <c r="AN11" s="16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2"/>
    </row>
    <row r="12" spans="1:152" s="108" customFormat="1" x14ac:dyDescent="0.25">
      <c r="A12" s="146">
        <v>1</v>
      </c>
      <c r="B12" s="146" t="s">
        <v>241</v>
      </c>
      <c r="C12" s="142"/>
      <c r="D12" s="197">
        <f>D11</f>
        <v>12</v>
      </c>
      <c r="E12" s="194">
        <v>3</v>
      </c>
      <c r="F12" s="147">
        <f>D12/E12</f>
        <v>4</v>
      </c>
      <c r="G12" s="140"/>
      <c r="H12" s="147">
        <f t="shared" ref="H12" si="8">IF(INT(F12)&gt;=1, INT(F12), 1)</f>
        <v>4</v>
      </c>
      <c r="I12" s="148">
        <f t="shared" ref="I12" si="9">H12*E12</f>
        <v>12</v>
      </c>
      <c r="J12" s="135">
        <f>IF(D12&gt;I12, D12-I12, IF(I12-D12=0, 0, CONCATENATE("(",I12-D12,")")))</f>
        <v>0</v>
      </c>
      <c r="K12" s="140"/>
      <c r="L12" s="205">
        <f>IF(INT(F12)=F12,F12,IF(AND(F12&lt;1, F12&gt;0), 1,IF(((H12*E12)+J12)-D12=0,H12,H12+1)+1))</f>
        <v>4</v>
      </c>
      <c r="M12" s="140"/>
      <c r="N12" s="147"/>
      <c r="O12" s="158">
        <f>N11*L12</f>
        <v>32</v>
      </c>
      <c r="P12" s="142"/>
      <c r="Q12" s="149">
        <v>8</v>
      </c>
      <c r="R12" s="149">
        <f>Q12*L12</f>
        <v>32</v>
      </c>
      <c r="S12" s="142"/>
      <c r="T12" s="149"/>
      <c r="U12" s="159">
        <f>T11*R12</f>
        <v>19.2</v>
      </c>
      <c r="V12" s="142"/>
      <c r="W12" s="142"/>
      <c r="X12" s="144"/>
      <c r="Y12" s="142"/>
      <c r="Z12" s="144"/>
      <c r="AA12" s="144"/>
      <c r="AB12" s="142"/>
      <c r="AC12" s="144"/>
      <c r="AD12" s="144"/>
      <c r="AE12" s="142"/>
      <c r="AF12" s="183"/>
      <c r="AG12" s="183"/>
      <c r="AH12" s="142"/>
      <c r="AI12" s="183"/>
      <c r="AJ12" s="183"/>
      <c r="AK12" s="142"/>
      <c r="AL12" s="144"/>
      <c r="AM12" s="144"/>
      <c r="AN12" s="167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75"/>
      <c r="CA12" s="175"/>
      <c r="CB12" s="175"/>
      <c r="CC12" s="175"/>
      <c r="CD12" s="175"/>
      <c r="CE12" s="175"/>
      <c r="CF12" s="175"/>
      <c r="CG12" s="175"/>
      <c r="CH12" s="175"/>
      <c r="CI12" s="175"/>
      <c r="CJ12" s="175"/>
      <c r="CK12" s="175"/>
      <c r="CL12" s="175"/>
      <c r="CM12" s="175"/>
      <c r="CN12" s="175"/>
      <c r="CO12" s="175"/>
      <c r="CP12" s="175"/>
      <c r="CQ12" s="175"/>
      <c r="CR12" s="175"/>
      <c r="CS12" s="175"/>
      <c r="CT12" s="175"/>
      <c r="CU12" s="175"/>
      <c r="CV12" s="175"/>
      <c r="CW12" s="175"/>
      <c r="CX12" s="175"/>
      <c r="CY12" s="175"/>
      <c r="CZ12" s="175"/>
      <c r="DA12" s="175"/>
      <c r="DB12" s="175"/>
      <c r="DC12" s="175"/>
      <c r="DD12" s="175"/>
      <c r="DE12" s="175"/>
      <c r="DF12" s="175"/>
      <c r="DG12" s="175"/>
      <c r="DH12" s="175"/>
      <c r="DI12" s="175"/>
      <c r="DJ12" s="175"/>
      <c r="DK12" s="175"/>
      <c r="DL12" s="175"/>
      <c r="DM12" s="175"/>
      <c r="DN12" s="175"/>
      <c r="DO12" s="175"/>
      <c r="DP12" s="175"/>
      <c r="DQ12" s="175"/>
      <c r="DR12" s="175"/>
      <c r="DS12" s="175"/>
      <c r="DT12" s="175"/>
      <c r="DU12" s="175"/>
      <c r="DV12" s="175"/>
      <c r="DW12" s="175"/>
      <c r="DX12" s="175"/>
      <c r="DY12" s="175"/>
      <c r="DZ12" s="175"/>
      <c r="EA12" s="175"/>
      <c r="EB12" s="175"/>
      <c r="EC12" s="175"/>
      <c r="ED12" s="175"/>
      <c r="EE12" s="175"/>
      <c r="EF12" s="175"/>
      <c r="EG12" s="175"/>
      <c r="EH12" s="175"/>
      <c r="EI12" s="175"/>
      <c r="EJ12" s="175"/>
      <c r="EK12" s="175"/>
      <c r="EL12" s="175"/>
      <c r="EM12" s="175"/>
      <c r="EN12" s="175"/>
      <c r="EO12" s="175"/>
      <c r="EP12" s="175"/>
      <c r="EQ12" s="175"/>
      <c r="ER12" s="175"/>
      <c r="ES12" s="175"/>
      <c r="ET12" s="175"/>
      <c r="EU12" s="175"/>
      <c r="EV12" s="173"/>
    </row>
    <row r="13" spans="1:152" s="108" customFormat="1" x14ac:dyDescent="0.25">
      <c r="A13" s="146">
        <v>2</v>
      </c>
      <c r="B13" s="146" t="s">
        <v>261</v>
      </c>
      <c r="C13" s="142"/>
      <c r="D13" s="197">
        <f>D12</f>
        <v>12</v>
      </c>
      <c r="E13" s="194">
        <v>3</v>
      </c>
      <c r="F13" s="147">
        <f>D13/E13</f>
        <v>4</v>
      </c>
      <c r="G13" s="140"/>
      <c r="H13" s="147">
        <f t="shared" ref="H13" si="10">IF(INT(F13)&gt;=1, INT(F13), 1)</f>
        <v>4</v>
      </c>
      <c r="I13" s="148">
        <f t="shared" ref="I13" si="11">H13*E13</f>
        <v>12</v>
      </c>
      <c r="J13" s="135">
        <f>IF(D13&gt;I13, D13-I13, IF(I13-D13=0, 0, CONCATENATE("(",I13-D13,")")))</f>
        <v>0</v>
      </c>
      <c r="K13" s="140"/>
      <c r="L13" s="205">
        <f>IF(INT(F13)=F13,F13,IF(AND(F13&lt;1, F13&gt;0), 1,IF(((H13*E13)+J13)-D13=0,H13,H13+1)+1))</f>
        <v>4</v>
      </c>
      <c r="M13" s="140"/>
      <c r="N13" s="147"/>
      <c r="O13" s="158">
        <f>N11/L13</f>
        <v>2</v>
      </c>
      <c r="P13" s="142"/>
      <c r="Q13" s="149">
        <v>8</v>
      </c>
      <c r="R13" s="149">
        <f>Q13*L13</f>
        <v>32</v>
      </c>
      <c r="S13" s="142"/>
      <c r="T13" s="149"/>
      <c r="U13" s="159">
        <f>T11*R13</f>
        <v>19.2</v>
      </c>
      <c r="V13" s="142"/>
      <c r="W13" s="142"/>
      <c r="X13" s="144"/>
      <c r="Y13" s="142"/>
      <c r="Z13" s="144"/>
      <c r="AA13" s="144"/>
      <c r="AB13" s="142"/>
      <c r="AC13" s="144"/>
      <c r="AD13" s="144"/>
      <c r="AE13" s="142"/>
      <c r="AF13" s="183"/>
      <c r="AG13" s="183"/>
      <c r="AH13" s="142"/>
      <c r="AI13" s="183"/>
      <c r="AJ13" s="183"/>
      <c r="AK13" s="142"/>
      <c r="AL13" s="144"/>
      <c r="AM13" s="144"/>
      <c r="AN13" s="167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175"/>
      <c r="BN13" s="175"/>
      <c r="BO13" s="175"/>
      <c r="BP13" s="175"/>
      <c r="BQ13" s="175"/>
      <c r="BR13" s="175"/>
      <c r="BS13" s="175"/>
      <c r="BT13" s="175"/>
      <c r="BU13" s="175"/>
      <c r="BV13" s="175"/>
      <c r="BW13" s="175"/>
      <c r="BX13" s="175"/>
      <c r="BY13" s="175"/>
      <c r="BZ13" s="175"/>
      <c r="CA13" s="175"/>
      <c r="CB13" s="175"/>
      <c r="CC13" s="175"/>
      <c r="CD13" s="175"/>
      <c r="CE13" s="175"/>
      <c r="CF13" s="175"/>
      <c r="CG13" s="175"/>
      <c r="CH13" s="175"/>
      <c r="CI13" s="175"/>
      <c r="CJ13" s="175"/>
      <c r="CK13" s="175"/>
      <c r="CL13" s="175"/>
      <c r="CM13" s="175"/>
      <c r="CN13" s="175"/>
      <c r="CO13" s="175"/>
      <c r="CP13" s="175"/>
      <c r="CQ13" s="175"/>
      <c r="CR13" s="175"/>
      <c r="CS13" s="175"/>
      <c r="CT13" s="175"/>
      <c r="CU13" s="175"/>
      <c r="CV13" s="175"/>
      <c r="CW13" s="175"/>
      <c r="CX13" s="175"/>
      <c r="CY13" s="175"/>
      <c r="CZ13" s="175"/>
      <c r="DA13" s="175"/>
      <c r="DB13" s="175"/>
      <c r="DC13" s="175"/>
      <c r="DD13" s="175"/>
      <c r="DE13" s="175"/>
      <c r="DF13" s="175"/>
      <c r="DG13" s="175"/>
      <c r="DH13" s="175"/>
      <c r="DI13" s="175"/>
      <c r="DJ13" s="175"/>
      <c r="DK13" s="175"/>
      <c r="DL13" s="175"/>
      <c r="DM13" s="175"/>
      <c r="DN13" s="175"/>
      <c r="DO13" s="175"/>
      <c r="DP13" s="175"/>
      <c r="DQ13" s="175"/>
      <c r="DR13" s="175"/>
      <c r="DS13" s="175"/>
      <c r="DT13" s="175"/>
      <c r="DU13" s="175"/>
      <c r="DV13" s="175"/>
      <c r="DW13" s="175"/>
      <c r="DX13" s="175"/>
      <c r="DY13" s="175"/>
      <c r="DZ13" s="175"/>
      <c r="EA13" s="175"/>
      <c r="EB13" s="175"/>
      <c r="EC13" s="175"/>
      <c r="ED13" s="175"/>
      <c r="EE13" s="175"/>
      <c r="EF13" s="175"/>
      <c r="EG13" s="175"/>
      <c r="EH13" s="175"/>
      <c r="EI13" s="175"/>
      <c r="EJ13" s="175"/>
      <c r="EK13" s="175"/>
      <c r="EL13" s="175"/>
      <c r="EM13" s="175"/>
      <c r="EN13" s="175"/>
      <c r="EO13" s="175"/>
      <c r="EP13" s="175"/>
      <c r="EQ13" s="175"/>
      <c r="ER13" s="175"/>
      <c r="ES13" s="175"/>
      <c r="ET13" s="175"/>
      <c r="EU13" s="175"/>
      <c r="EV13" s="173"/>
    </row>
    <row r="14" spans="1:152" x14ac:dyDescent="0.25">
      <c r="W14" s="131"/>
      <c r="Y14" s="131"/>
      <c r="AB14" s="131"/>
      <c r="AE14" s="131"/>
      <c r="AH14" s="131"/>
      <c r="AK14" s="131"/>
      <c r="AN14" s="169"/>
    </row>
    <row r="15" spans="1:152" x14ac:dyDescent="0.25">
      <c r="W15" s="131"/>
      <c r="Y15" s="131"/>
      <c r="AB15" s="131"/>
      <c r="AE15" s="131"/>
      <c r="AH15" s="131"/>
      <c r="AK15" s="131"/>
      <c r="AN15" s="169"/>
    </row>
    <row r="16" spans="1:152" x14ac:dyDescent="0.25">
      <c r="W16" s="131"/>
      <c r="Y16" s="131"/>
      <c r="AB16" s="131"/>
      <c r="AE16" s="131"/>
      <c r="AH16" s="131"/>
      <c r="AK16" s="131"/>
      <c r="AN16" s="169"/>
    </row>
    <row r="17" spans="23:40" x14ac:dyDescent="0.25">
      <c r="W17" s="131"/>
      <c r="Y17" s="131"/>
      <c r="AB17" s="131"/>
      <c r="AE17" s="131"/>
      <c r="AH17" s="131"/>
      <c r="AK17" s="131"/>
      <c r="AN17" s="169"/>
    </row>
    <row r="18" spans="23:40" x14ac:dyDescent="0.25">
      <c r="W18" s="131"/>
      <c r="Y18" s="131"/>
      <c r="AB18" s="131"/>
      <c r="AE18" s="131"/>
      <c r="AH18" s="131"/>
      <c r="AK18" s="131"/>
      <c r="AN18" s="169"/>
    </row>
    <row r="19" spans="23:40" x14ac:dyDescent="0.25">
      <c r="W19" s="131"/>
      <c r="Y19" s="131"/>
      <c r="AB19" s="131"/>
      <c r="AE19" s="131"/>
      <c r="AH19" s="131"/>
      <c r="AK19" s="131"/>
      <c r="AN19" s="169"/>
    </row>
    <row r="20" spans="23:40" x14ac:dyDescent="0.25">
      <c r="W20" s="131"/>
      <c r="Y20" s="131"/>
      <c r="AB20" s="131"/>
      <c r="AE20" s="131"/>
      <c r="AH20" s="131"/>
      <c r="AK20" s="131"/>
      <c r="AN20" s="169"/>
    </row>
    <row r="21" spans="23:40" x14ac:dyDescent="0.25">
      <c r="W21" s="131"/>
      <c r="Y21" s="131"/>
      <c r="AB21" s="131"/>
      <c r="AE21" s="131"/>
      <c r="AH21" s="131"/>
      <c r="AK21" s="131"/>
      <c r="AN21" s="169"/>
    </row>
    <row r="22" spans="23:40" x14ac:dyDescent="0.25">
      <c r="W22" s="131"/>
      <c r="Y22" s="131"/>
      <c r="AB22" s="131"/>
      <c r="AE22" s="131"/>
      <c r="AH22" s="131"/>
      <c r="AK22" s="131"/>
      <c r="AN22" s="169"/>
    </row>
    <row r="23" spans="23:40" x14ac:dyDescent="0.25">
      <c r="W23" s="131"/>
      <c r="Y23" s="131"/>
      <c r="AB23" s="131"/>
      <c r="AE23" s="131"/>
      <c r="AH23" s="131"/>
      <c r="AK23" s="131"/>
      <c r="AN23" s="169"/>
    </row>
    <row r="24" spans="23:40" x14ac:dyDescent="0.25">
      <c r="W24" s="131"/>
      <c r="Y24" s="131"/>
      <c r="AB24" s="131"/>
      <c r="AE24" s="131"/>
      <c r="AH24" s="131"/>
      <c r="AK24" s="131"/>
      <c r="AN24" s="169"/>
    </row>
    <row r="25" spans="23:40" x14ac:dyDescent="0.25">
      <c r="W25" s="131"/>
      <c r="Y25" s="131"/>
      <c r="AB25" s="131"/>
      <c r="AE25" s="131"/>
      <c r="AH25" s="131"/>
      <c r="AK25" s="131"/>
      <c r="AN25" s="169"/>
    </row>
    <row r="26" spans="23:40" x14ac:dyDescent="0.25">
      <c r="W26" s="131"/>
      <c r="Y26" s="131"/>
      <c r="AB26" s="131"/>
      <c r="AE26" s="131"/>
      <c r="AH26" s="131"/>
      <c r="AK26" s="131"/>
      <c r="AN26" s="169"/>
    </row>
    <row r="27" spans="23:40" x14ac:dyDescent="0.25">
      <c r="W27" s="131"/>
      <c r="Y27" s="131"/>
      <c r="AB27" s="131"/>
      <c r="AE27" s="131"/>
      <c r="AH27" s="131"/>
      <c r="AK27" s="131"/>
      <c r="AN27" s="169"/>
    </row>
    <row r="28" spans="23:40" x14ac:dyDescent="0.25">
      <c r="W28" s="131"/>
      <c r="Y28" s="131"/>
      <c r="AB28" s="131"/>
      <c r="AE28" s="131"/>
      <c r="AH28" s="131"/>
      <c r="AK28" s="131"/>
      <c r="AN28" s="169"/>
    </row>
    <row r="29" spans="23:40" x14ac:dyDescent="0.25">
      <c r="W29" s="131"/>
      <c r="Y29" s="131"/>
      <c r="AB29" s="131"/>
      <c r="AE29" s="131"/>
      <c r="AH29" s="131"/>
      <c r="AK29" s="131"/>
      <c r="AN29" s="169"/>
    </row>
    <row r="30" spans="23:40" x14ac:dyDescent="0.25">
      <c r="W30" s="131"/>
      <c r="Y30" s="131"/>
      <c r="AB30" s="131"/>
      <c r="AE30" s="131"/>
      <c r="AH30" s="131"/>
      <c r="AK30" s="131"/>
      <c r="AN30" s="169"/>
    </row>
    <row r="31" spans="23:40" x14ac:dyDescent="0.25">
      <c r="W31" s="131"/>
      <c r="Y31" s="131"/>
      <c r="AB31" s="131"/>
      <c r="AE31" s="131"/>
      <c r="AH31" s="131"/>
      <c r="AK31" s="131"/>
      <c r="AN31" s="169"/>
    </row>
    <row r="32" spans="23:40" x14ac:dyDescent="0.25">
      <c r="W32" s="131"/>
      <c r="Y32" s="131"/>
      <c r="AB32" s="131"/>
      <c r="AE32" s="131"/>
      <c r="AH32" s="131"/>
      <c r="AK32" s="131"/>
      <c r="AN32" s="169"/>
    </row>
    <row r="33" spans="23:40" x14ac:dyDescent="0.25">
      <c r="W33" s="131"/>
      <c r="Y33" s="131"/>
      <c r="AB33" s="131"/>
      <c r="AE33" s="131"/>
      <c r="AH33" s="131"/>
      <c r="AK33" s="131"/>
      <c r="AN33" s="169"/>
    </row>
    <row r="34" spans="23:40" x14ac:dyDescent="0.25">
      <c r="W34" s="131"/>
      <c r="Y34" s="131"/>
      <c r="AB34" s="131"/>
      <c r="AE34" s="131"/>
      <c r="AH34" s="131"/>
      <c r="AK34" s="131"/>
      <c r="AN34" s="169"/>
    </row>
    <row r="35" spans="23:40" x14ac:dyDescent="0.25">
      <c r="W35" s="131"/>
      <c r="Y35" s="131"/>
      <c r="AB35" s="131"/>
      <c r="AE35" s="131"/>
      <c r="AH35" s="131"/>
      <c r="AK35" s="131"/>
      <c r="AN35" s="169"/>
    </row>
    <row r="36" spans="23:40" x14ac:dyDescent="0.25">
      <c r="W36" s="131"/>
      <c r="Y36" s="131"/>
      <c r="AB36" s="131"/>
      <c r="AE36" s="131"/>
      <c r="AH36" s="131"/>
      <c r="AK36" s="131"/>
      <c r="AN36" s="169"/>
    </row>
    <row r="37" spans="23:40" x14ac:dyDescent="0.25">
      <c r="W37" s="131"/>
      <c r="Y37" s="131"/>
      <c r="AB37" s="131"/>
      <c r="AE37" s="131"/>
      <c r="AH37" s="131"/>
      <c r="AK37" s="131"/>
      <c r="AN37" s="169"/>
    </row>
    <row r="38" spans="23:40" x14ac:dyDescent="0.25">
      <c r="W38" s="131"/>
      <c r="Y38" s="131"/>
      <c r="AB38" s="131"/>
      <c r="AE38" s="131"/>
      <c r="AH38" s="131"/>
      <c r="AK38" s="131"/>
      <c r="AN38" s="169"/>
    </row>
    <row r="39" spans="23:40" x14ac:dyDescent="0.25">
      <c r="W39" s="131"/>
      <c r="Y39" s="131"/>
      <c r="AB39" s="131"/>
      <c r="AE39" s="131"/>
      <c r="AH39" s="131"/>
      <c r="AK39" s="131"/>
      <c r="AN39" s="169"/>
    </row>
    <row r="40" spans="23:40" x14ac:dyDescent="0.25">
      <c r="W40" s="131"/>
      <c r="Y40" s="131"/>
      <c r="AB40" s="131"/>
      <c r="AE40" s="131"/>
      <c r="AH40" s="131"/>
      <c r="AK40" s="131"/>
      <c r="AN40" s="169"/>
    </row>
    <row r="41" spans="23:40" x14ac:dyDescent="0.25">
      <c r="W41" s="131"/>
      <c r="Y41" s="131"/>
      <c r="AB41" s="131"/>
      <c r="AE41" s="131"/>
      <c r="AH41" s="131"/>
      <c r="AK41" s="131"/>
      <c r="AN41" s="169"/>
    </row>
    <row r="42" spans="23:40" x14ac:dyDescent="0.25">
      <c r="W42" s="131"/>
      <c r="Y42" s="131"/>
      <c r="AB42" s="131"/>
      <c r="AE42" s="131"/>
      <c r="AH42" s="131"/>
      <c r="AK42" s="131"/>
      <c r="AN42" s="169"/>
    </row>
    <row r="43" spans="23:40" x14ac:dyDescent="0.25">
      <c r="W43" s="131"/>
      <c r="Y43" s="131"/>
      <c r="AB43" s="131"/>
      <c r="AE43" s="131"/>
      <c r="AH43" s="131"/>
      <c r="AK43" s="131"/>
      <c r="AN43" s="169"/>
    </row>
    <row r="44" spans="23:40" x14ac:dyDescent="0.25">
      <c r="W44" s="131"/>
      <c r="Y44" s="131"/>
      <c r="AB44" s="131"/>
      <c r="AE44" s="131"/>
      <c r="AH44" s="131"/>
      <c r="AK44" s="131"/>
      <c r="AN44" s="169"/>
    </row>
    <row r="45" spans="23:40" x14ac:dyDescent="0.25">
      <c r="W45" s="131"/>
      <c r="Y45" s="131"/>
      <c r="AB45" s="131"/>
      <c r="AE45" s="131"/>
      <c r="AH45" s="131"/>
      <c r="AK45" s="131"/>
      <c r="AN45" s="169"/>
    </row>
    <row r="46" spans="23:40" x14ac:dyDescent="0.25">
      <c r="W46" s="131"/>
      <c r="Y46" s="131"/>
      <c r="AB46" s="131"/>
      <c r="AE46" s="131"/>
      <c r="AH46" s="131"/>
      <c r="AK46" s="131"/>
      <c r="AN46" s="169"/>
    </row>
    <row r="47" spans="23:40" x14ac:dyDescent="0.25">
      <c r="W47" s="131"/>
      <c r="Y47" s="131"/>
      <c r="AB47" s="131"/>
      <c r="AE47" s="131"/>
      <c r="AH47" s="131"/>
      <c r="AK47" s="131"/>
      <c r="AN47" s="169"/>
    </row>
    <row r="48" spans="23:40" x14ac:dyDescent="0.25">
      <c r="W48" s="131"/>
      <c r="Y48" s="131"/>
      <c r="AB48" s="131"/>
      <c r="AE48" s="131"/>
      <c r="AH48" s="131"/>
      <c r="AK48" s="131"/>
      <c r="AN48" s="169"/>
    </row>
    <row r="49" spans="23:40" x14ac:dyDescent="0.25">
      <c r="W49" s="131"/>
      <c r="Y49" s="131"/>
      <c r="AB49" s="131"/>
      <c r="AE49" s="131"/>
      <c r="AH49" s="131"/>
      <c r="AK49" s="131"/>
      <c r="AN49" s="169"/>
    </row>
    <row r="50" spans="23:40" x14ac:dyDescent="0.25">
      <c r="W50" s="131"/>
      <c r="Y50" s="131"/>
      <c r="AB50" s="131"/>
      <c r="AE50" s="131"/>
      <c r="AH50" s="131"/>
      <c r="AK50" s="131"/>
      <c r="AN50" s="169"/>
    </row>
    <row r="51" spans="23:40" x14ac:dyDescent="0.25">
      <c r="W51" s="131"/>
      <c r="Y51" s="131"/>
      <c r="AB51" s="131"/>
      <c r="AE51" s="131"/>
      <c r="AH51" s="131"/>
      <c r="AK51" s="131"/>
      <c r="AN51" s="169"/>
    </row>
    <row r="52" spans="23:40" x14ac:dyDescent="0.25">
      <c r="W52" s="131"/>
      <c r="Y52" s="131"/>
      <c r="AB52" s="131"/>
      <c r="AE52" s="131"/>
      <c r="AH52" s="131"/>
      <c r="AK52" s="131"/>
      <c r="AN52" s="169"/>
    </row>
    <row r="53" spans="23:40" x14ac:dyDescent="0.25">
      <c r="W53" s="131"/>
      <c r="Y53" s="131"/>
      <c r="AB53" s="131"/>
      <c r="AE53" s="131"/>
      <c r="AH53" s="131"/>
      <c r="AK53" s="131"/>
      <c r="AN53" s="169"/>
    </row>
    <row r="54" spans="23:40" x14ac:dyDescent="0.25">
      <c r="W54" s="131"/>
      <c r="Y54" s="131"/>
      <c r="AB54" s="131"/>
      <c r="AE54" s="131"/>
      <c r="AH54" s="131"/>
      <c r="AK54" s="131"/>
      <c r="AN54" s="169"/>
    </row>
    <row r="55" spans="23:40" x14ac:dyDescent="0.25">
      <c r="W55" s="131"/>
      <c r="Y55" s="131"/>
      <c r="AB55" s="131"/>
      <c r="AE55" s="131"/>
      <c r="AH55" s="131"/>
      <c r="AK55" s="131"/>
      <c r="AN55" s="169"/>
    </row>
    <row r="56" spans="23:40" x14ac:dyDescent="0.25">
      <c r="W56" s="131"/>
      <c r="Y56" s="131"/>
      <c r="AB56" s="131"/>
      <c r="AE56" s="131"/>
      <c r="AH56" s="131"/>
      <c r="AK56" s="131"/>
      <c r="AN56" s="169"/>
    </row>
    <row r="57" spans="23:40" x14ac:dyDescent="0.25">
      <c r="W57" s="131"/>
      <c r="Y57" s="131"/>
      <c r="AB57" s="131"/>
      <c r="AE57" s="131"/>
      <c r="AH57" s="131"/>
      <c r="AK57" s="131"/>
      <c r="AN57" s="169"/>
    </row>
    <row r="58" spans="23:40" x14ac:dyDescent="0.25">
      <c r="W58" s="131"/>
      <c r="Y58" s="131"/>
      <c r="AB58" s="131"/>
      <c r="AE58" s="131"/>
      <c r="AH58" s="131"/>
      <c r="AK58" s="131"/>
      <c r="AN58" s="169"/>
    </row>
    <row r="59" spans="23:40" x14ac:dyDescent="0.25">
      <c r="W59" s="131"/>
      <c r="Y59" s="131"/>
      <c r="AB59" s="131"/>
      <c r="AE59" s="131"/>
      <c r="AH59" s="131"/>
      <c r="AK59" s="131"/>
      <c r="AN59" s="169"/>
    </row>
    <row r="60" spans="23:40" x14ac:dyDescent="0.25">
      <c r="W60" s="131"/>
      <c r="Y60" s="131"/>
      <c r="AB60" s="131"/>
      <c r="AE60" s="131"/>
      <c r="AH60" s="131"/>
      <c r="AK60" s="131"/>
      <c r="AN60" s="169"/>
    </row>
    <row r="61" spans="23:40" x14ac:dyDescent="0.25">
      <c r="W61" s="131"/>
      <c r="Y61" s="131"/>
      <c r="AB61" s="131"/>
      <c r="AE61" s="131"/>
      <c r="AH61" s="131"/>
      <c r="AK61" s="131"/>
      <c r="AN61" s="169"/>
    </row>
    <row r="62" spans="23:40" x14ac:dyDescent="0.25">
      <c r="W62" s="131"/>
      <c r="Y62" s="131"/>
      <c r="AB62" s="131"/>
      <c r="AE62" s="131"/>
      <c r="AH62" s="131"/>
      <c r="AK62" s="131"/>
      <c r="AN62" s="169"/>
    </row>
    <row r="63" spans="23:40" x14ac:dyDescent="0.25">
      <c r="W63" s="131"/>
      <c r="Y63" s="131"/>
      <c r="AB63" s="131"/>
      <c r="AE63" s="131"/>
      <c r="AH63" s="131"/>
      <c r="AK63" s="131"/>
      <c r="AN63" s="169"/>
    </row>
    <row r="64" spans="23:40" x14ac:dyDescent="0.25">
      <c r="W64" s="131"/>
      <c r="Y64" s="131"/>
      <c r="AB64" s="131"/>
      <c r="AE64" s="131"/>
      <c r="AH64" s="131"/>
      <c r="AK64" s="131"/>
      <c r="AN64" s="169"/>
    </row>
    <row r="65" spans="23:40" x14ac:dyDescent="0.25">
      <c r="W65" s="131"/>
      <c r="Y65" s="131"/>
      <c r="AB65" s="131"/>
      <c r="AE65" s="131"/>
      <c r="AH65" s="131"/>
      <c r="AK65" s="131"/>
      <c r="AN65" s="169"/>
    </row>
    <row r="66" spans="23:40" x14ac:dyDescent="0.25">
      <c r="W66" s="131"/>
      <c r="Y66" s="131"/>
      <c r="AB66" s="131"/>
      <c r="AE66" s="131"/>
      <c r="AH66" s="131"/>
      <c r="AK66" s="131"/>
      <c r="AN66" s="169"/>
    </row>
    <row r="67" spans="23:40" x14ac:dyDescent="0.25">
      <c r="W67" s="131"/>
      <c r="Y67" s="131"/>
      <c r="AB67" s="131"/>
      <c r="AE67" s="131"/>
      <c r="AH67" s="131"/>
      <c r="AK67" s="131"/>
      <c r="AN67" s="169"/>
    </row>
    <row r="68" spans="23:40" x14ac:dyDescent="0.25">
      <c r="W68" s="131"/>
      <c r="Y68" s="131"/>
      <c r="AB68" s="131"/>
      <c r="AE68" s="131"/>
      <c r="AH68" s="131"/>
      <c r="AK68" s="131"/>
      <c r="AN68" s="169"/>
    </row>
    <row r="69" spans="23:40" x14ac:dyDescent="0.25">
      <c r="W69" s="131"/>
      <c r="Y69" s="131"/>
      <c r="AB69" s="131"/>
      <c r="AE69" s="131"/>
      <c r="AH69" s="131"/>
      <c r="AK69" s="131"/>
      <c r="AN69" s="169"/>
    </row>
    <row r="70" spans="23:40" x14ac:dyDescent="0.25">
      <c r="W70" s="131"/>
      <c r="Y70" s="131"/>
      <c r="AB70" s="131"/>
      <c r="AE70" s="131"/>
      <c r="AH70" s="131"/>
      <c r="AK70" s="131"/>
      <c r="AN70" s="169"/>
    </row>
    <row r="71" spans="23:40" x14ac:dyDescent="0.25">
      <c r="W71" s="131"/>
      <c r="Y71" s="131"/>
      <c r="AB71" s="131"/>
      <c r="AE71" s="131"/>
      <c r="AH71" s="131"/>
      <c r="AK71" s="131"/>
      <c r="AN71" s="169"/>
    </row>
    <row r="72" spans="23:40" x14ac:dyDescent="0.25">
      <c r="W72" s="131"/>
      <c r="Y72" s="131"/>
      <c r="AB72" s="131"/>
      <c r="AE72" s="131"/>
      <c r="AH72" s="131"/>
      <c r="AK72" s="131"/>
      <c r="AN72" s="169"/>
    </row>
    <row r="73" spans="23:40" x14ac:dyDescent="0.25">
      <c r="W73" s="131"/>
      <c r="Y73" s="131"/>
      <c r="AB73" s="131"/>
      <c r="AE73" s="131"/>
      <c r="AH73" s="131"/>
      <c r="AK73" s="131"/>
      <c r="AN73" s="169"/>
    </row>
    <row r="74" spans="23:40" x14ac:dyDescent="0.25">
      <c r="W74" s="131"/>
      <c r="Y74" s="131"/>
      <c r="AB74" s="131"/>
      <c r="AE74" s="131"/>
      <c r="AH74" s="131"/>
      <c r="AK74" s="131"/>
      <c r="AN74" s="169"/>
    </row>
    <row r="75" spans="23:40" x14ac:dyDescent="0.25">
      <c r="W75" s="131"/>
      <c r="Y75" s="131"/>
      <c r="AB75" s="131"/>
      <c r="AE75" s="131"/>
      <c r="AH75" s="131"/>
      <c r="AK75" s="131"/>
      <c r="AN75" s="169"/>
    </row>
    <row r="76" spans="23:40" x14ac:dyDescent="0.25">
      <c r="W76" s="131"/>
      <c r="Y76" s="131"/>
      <c r="AB76" s="131"/>
      <c r="AE76" s="131"/>
      <c r="AH76" s="131"/>
      <c r="AK76" s="131"/>
      <c r="AN76" s="169"/>
    </row>
    <row r="77" spans="23:40" x14ac:dyDescent="0.25">
      <c r="W77" s="131"/>
      <c r="Y77" s="131"/>
      <c r="AB77" s="131"/>
      <c r="AE77" s="131"/>
      <c r="AH77" s="131"/>
      <c r="AK77" s="131"/>
      <c r="AN77" s="169"/>
    </row>
    <row r="78" spans="23:40" x14ac:dyDescent="0.25">
      <c r="W78" s="131"/>
      <c r="Y78" s="131"/>
      <c r="AB78" s="131"/>
      <c r="AE78" s="131"/>
      <c r="AH78" s="131"/>
      <c r="AK78" s="131"/>
      <c r="AN78" s="169"/>
    </row>
    <row r="79" spans="23:40" x14ac:dyDescent="0.25">
      <c r="W79" s="131"/>
      <c r="Y79" s="131"/>
      <c r="AB79" s="131"/>
      <c r="AE79" s="131"/>
      <c r="AH79" s="131"/>
      <c r="AK79" s="131"/>
      <c r="AN79" s="169"/>
    </row>
    <row r="80" spans="23:40" x14ac:dyDescent="0.25">
      <c r="W80" s="131"/>
      <c r="Y80" s="131"/>
      <c r="AB80" s="131"/>
      <c r="AE80" s="131"/>
      <c r="AH80" s="131"/>
      <c r="AK80" s="131"/>
      <c r="AN80" s="169"/>
    </row>
    <row r="81" spans="23:40" x14ac:dyDescent="0.25">
      <c r="W81" s="131"/>
      <c r="Y81" s="131"/>
      <c r="AB81" s="131"/>
      <c r="AE81" s="131"/>
      <c r="AH81" s="131"/>
      <c r="AK81" s="131"/>
      <c r="AN81" s="169"/>
    </row>
    <row r="82" spans="23:40" x14ac:dyDescent="0.25">
      <c r="W82" s="131"/>
      <c r="Y82" s="131"/>
      <c r="AB82" s="131"/>
      <c r="AE82" s="131"/>
      <c r="AH82" s="131"/>
      <c r="AK82" s="131"/>
      <c r="AN82" s="169"/>
    </row>
    <row r="83" spans="23:40" x14ac:dyDescent="0.25">
      <c r="W83" s="131"/>
      <c r="Y83" s="131"/>
      <c r="AB83" s="131"/>
      <c r="AE83" s="131"/>
      <c r="AH83" s="131"/>
      <c r="AK83" s="131"/>
      <c r="AN83" s="169"/>
    </row>
    <row r="84" spans="23:40" x14ac:dyDescent="0.25">
      <c r="W84" s="131"/>
      <c r="Y84" s="131"/>
      <c r="AB84" s="131"/>
      <c r="AE84" s="131"/>
      <c r="AH84" s="131"/>
      <c r="AK84" s="131"/>
      <c r="AN84" s="169"/>
    </row>
    <row r="85" spans="23:40" x14ac:dyDescent="0.25">
      <c r="W85" s="131"/>
      <c r="Y85" s="131"/>
      <c r="AB85" s="131"/>
      <c r="AE85" s="131"/>
      <c r="AH85" s="131"/>
      <c r="AK85" s="131"/>
      <c r="AN85" s="169"/>
    </row>
    <row r="86" spans="23:40" x14ac:dyDescent="0.25">
      <c r="W86" s="131"/>
      <c r="Y86" s="131"/>
      <c r="AB86" s="131"/>
      <c r="AE86" s="131"/>
      <c r="AH86" s="131"/>
      <c r="AK86" s="131"/>
      <c r="AN86" s="169"/>
    </row>
    <row r="87" spans="23:40" x14ac:dyDescent="0.25">
      <c r="W87" s="131"/>
      <c r="Y87" s="131"/>
      <c r="AB87" s="131"/>
      <c r="AE87" s="131"/>
      <c r="AH87" s="131"/>
      <c r="AK87" s="131"/>
      <c r="AN87" s="169"/>
    </row>
    <row r="88" spans="23:40" x14ac:dyDescent="0.25">
      <c r="W88" s="131"/>
      <c r="Y88" s="131"/>
      <c r="AB88" s="131"/>
      <c r="AE88" s="131"/>
      <c r="AH88" s="131"/>
      <c r="AK88" s="131"/>
      <c r="AN88" s="169"/>
    </row>
    <row r="89" spans="23:40" x14ac:dyDescent="0.25">
      <c r="W89" s="131"/>
      <c r="Y89" s="131"/>
      <c r="AB89" s="131"/>
      <c r="AE89" s="131"/>
      <c r="AH89" s="131"/>
      <c r="AK89" s="131"/>
      <c r="AN89" s="169"/>
    </row>
    <row r="90" spans="23:40" x14ac:dyDescent="0.25">
      <c r="W90" s="131"/>
      <c r="Y90" s="131"/>
      <c r="AB90" s="131"/>
      <c r="AE90" s="131"/>
      <c r="AH90" s="131"/>
      <c r="AK90" s="131"/>
      <c r="AN90" s="169"/>
    </row>
    <row r="91" spans="23:40" x14ac:dyDescent="0.25">
      <c r="W91" s="131"/>
      <c r="Y91" s="131"/>
      <c r="AB91" s="131"/>
      <c r="AE91" s="131"/>
      <c r="AH91" s="131"/>
      <c r="AK91" s="131"/>
      <c r="AN91" s="169"/>
    </row>
    <row r="92" spans="23:40" x14ac:dyDescent="0.25">
      <c r="W92" s="131"/>
      <c r="Y92" s="131"/>
      <c r="AB92" s="131"/>
      <c r="AE92" s="131"/>
      <c r="AH92" s="131"/>
      <c r="AK92" s="131"/>
      <c r="AN92" s="169"/>
    </row>
    <row r="93" spans="23:40" x14ac:dyDescent="0.25">
      <c r="W93" s="131"/>
      <c r="Y93" s="131"/>
      <c r="AB93" s="131"/>
      <c r="AE93" s="131"/>
      <c r="AH93" s="131"/>
      <c r="AK93" s="131"/>
      <c r="AN93" s="169"/>
    </row>
    <row r="94" spans="23:40" x14ac:dyDescent="0.25">
      <c r="W94" s="131"/>
      <c r="Y94" s="131"/>
      <c r="AB94" s="131"/>
      <c r="AE94" s="131"/>
      <c r="AH94" s="131"/>
      <c r="AK94" s="131"/>
      <c r="AN94" s="169"/>
    </row>
    <row r="95" spans="23:40" x14ac:dyDescent="0.25">
      <c r="W95" s="131"/>
      <c r="Y95" s="131"/>
      <c r="AB95" s="131"/>
      <c r="AE95" s="131"/>
      <c r="AH95" s="131"/>
      <c r="AK95" s="131"/>
      <c r="AN95" s="169"/>
    </row>
    <row r="96" spans="23:40" x14ac:dyDescent="0.25">
      <c r="W96" s="131"/>
      <c r="Y96" s="131"/>
      <c r="AB96" s="131"/>
      <c r="AE96" s="131"/>
      <c r="AH96" s="131"/>
      <c r="AK96" s="131"/>
      <c r="AN96" s="169"/>
    </row>
    <row r="97" spans="23:40" x14ac:dyDescent="0.25">
      <c r="W97" s="131"/>
      <c r="Y97" s="131"/>
      <c r="AB97" s="131"/>
      <c r="AE97" s="131"/>
      <c r="AH97" s="131"/>
      <c r="AK97" s="131"/>
      <c r="AN97" s="169"/>
    </row>
    <row r="98" spans="23:40" x14ac:dyDescent="0.25">
      <c r="W98" s="131"/>
      <c r="Y98" s="131"/>
      <c r="AB98" s="131"/>
      <c r="AE98" s="131"/>
      <c r="AH98" s="131"/>
      <c r="AK98" s="131"/>
      <c r="AN98" s="169"/>
    </row>
    <row r="99" spans="23:40" x14ac:dyDescent="0.25">
      <c r="W99" s="131"/>
      <c r="Y99" s="131"/>
      <c r="AB99" s="131"/>
      <c r="AE99" s="131"/>
      <c r="AH99" s="131"/>
      <c r="AK99" s="131"/>
      <c r="AN99" s="169"/>
    </row>
    <row r="100" spans="23:40" x14ac:dyDescent="0.25">
      <c r="W100" s="131"/>
      <c r="Y100" s="131"/>
      <c r="AB100" s="131"/>
      <c r="AE100" s="131"/>
      <c r="AH100" s="131"/>
      <c r="AK100" s="131"/>
      <c r="AN100" s="169"/>
    </row>
    <row r="101" spans="23:40" x14ac:dyDescent="0.25">
      <c r="W101" s="131"/>
      <c r="Y101" s="131"/>
      <c r="AB101" s="131"/>
      <c r="AE101" s="131"/>
      <c r="AH101" s="131"/>
      <c r="AK101" s="131"/>
      <c r="AN101" s="169"/>
    </row>
    <row r="102" spans="23:40" x14ac:dyDescent="0.25">
      <c r="W102" s="131"/>
      <c r="Y102" s="131"/>
      <c r="AB102" s="131"/>
      <c r="AE102" s="131"/>
      <c r="AH102" s="131"/>
      <c r="AK102" s="131"/>
      <c r="AN102" s="169"/>
    </row>
    <row r="103" spans="23:40" x14ac:dyDescent="0.25">
      <c r="W103" s="131"/>
      <c r="Y103" s="131"/>
      <c r="AB103" s="131"/>
      <c r="AE103" s="131"/>
      <c r="AH103" s="131"/>
      <c r="AK103" s="131"/>
      <c r="AN103" s="169"/>
    </row>
    <row r="104" spans="23:40" x14ac:dyDescent="0.25">
      <c r="W104" s="131"/>
      <c r="Y104" s="131"/>
      <c r="AB104" s="131"/>
      <c r="AE104" s="131"/>
      <c r="AH104" s="131"/>
      <c r="AK104" s="131"/>
      <c r="AN104" s="169"/>
    </row>
    <row r="105" spans="23:40" x14ac:dyDescent="0.25">
      <c r="W105" s="131"/>
      <c r="Y105" s="131"/>
      <c r="AB105" s="131"/>
      <c r="AE105" s="131"/>
      <c r="AH105" s="131"/>
      <c r="AK105" s="131"/>
      <c r="AN105" s="169"/>
    </row>
    <row r="106" spans="23:40" x14ac:dyDescent="0.25">
      <c r="W106" s="131"/>
      <c r="Y106" s="131"/>
      <c r="AB106" s="131"/>
      <c r="AE106" s="131"/>
      <c r="AH106" s="131"/>
      <c r="AK106" s="131"/>
      <c r="AN106" s="169"/>
    </row>
    <row r="107" spans="23:40" x14ac:dyDescent="0.25">
      <c r="W107" s="131"/>
      <c r="Y107" s="131"/>
      <c r="AB107" s="131"/>
      <c r="AE107" s="131"/>
      <c r="AH107" s="131"/>
      <c r="AK107" s="131"/>
      <c r="AN107" s="169"/>
    </row>
    <row r="108" spans="23:40" x14ac:dyDescent="0.25">
      <c r="W108" s="131"/>
      <c r="Y108" s="131"/>
      <c r="AB108" s="131"/>
      <c r="AE108" s="131"/>
      <c r="AH108" s="131"/>
      <c r="AK108" s="131"/>
      <c r="AN108" s="169"/>
    </row>
    <row r="109" spans="23:40" x14ac:dyDescent="0.25">
      <c r="W109" s="131"/>
      <c r="Y109" s="131"/>
      <c r="AB109" s="131"/>
      <c r="AE109" s="131"/>
      <c r="AH109" s="131"/>
      <c r="AK109" s="131"/>
      <c r="AN109" s="169"/>
    </row>
    <row r="110" spans="23:40" x14ac:dyDescent="0.25">
      <c r="W110" s="131"/>
      <c r="Y110" s="131"/>
      <c r="AB110" s="131"/>
      <c r="AE110" s="131"/>
      <c r="AH110" s="131"/>
      <c r="AK110" s="131"/>
      <c r="AN110" s="169"/>
    </row>
    <row r="111" spans="23:40" x14ac:dyDescent="0.25">
      <c r="W111" s="131"/>
      <c r="Y111" s="131"/>
      <c r="AB111" s="131"/>
      <c r="AE111" s="131"/>
      <c r="AH111" s="131"/>
      <c r="AK111" s="131"/>
      <c r="AN111" s="169"/>
    </row>
    <row r="112" spans="23:40" x14ac:dyDescent="0.25">
      <c r="W112" s="131"/>
      <c r="Y112" s="131"/>
      <c r="AB112" s="131"/>
      <c r="AE112" s="131"/>
      <c r="AH112" s="131"/>
      <c r="AK112" s="131"/>
      <c r="AN112" s="169"/>
    </row>
    <row r="113" spans="23:40" x14ac:dyDescent="0.25">
      <c r="W113" s="131"/>
      <c r="Y113" s="131"/>
      <c r="AB113" s="131"/>
      <c r="AE113" s="131"/>
      <c r="AH113" s="131"/>
      <c r="AK113" s="131"/>
      <c r="AN113" s="169"/>
    </row>
    <row r="114" spans="23:40" x14ac:dyDescent="0.25">
      <c r="W114" s="131"/>
      <c r="Y114" s="131"/>
      <c r="AB114" s="131"/>
      <c r="AE114" s="131"/>
      <c r="AH114" s="131"/>
      <c r="AK114" s="131"/>
      <c r="AN114" s="169"/>
    </row>
    <row r="115" spans="23:40" x14ac:dyDescent="0.25">
      <c r="W115" s="131"/>
      <c r="Y115" s="131"/>
      <c r="AB115" s="131"/>
      <c r="AE115" s="131"/>
      <c r="AH115" s="131"/>
      <c r="AK115" s="131"/>
      <c r="AN115" s="169"/>
    </row>
    <row r="116" spans="23:40" x14ac:dyDescent="0.25">
      <c r="W116" s="131"/>
      <c r="Y116" s="131"/>
      <c r="AB116" s="131"/>
      <c r="AE116" s="131"/>
      <c r="AH116" s="131"/>
      <c r="AK116" s="131"/>
      <c r="AN116" s="169"/>
    </row>
    <row r="117" spans="23:40" x14ac:dyDescent="0.25">
      <c r="W117" s="131"/>
      <c r="Y117" s="131"/>
      <c r="AB117" s="131"/>
      <c r="AE117" s="131"/>
      <c r="AH117" s="131"/>
      <c r="AK117" s="131"/>
      <c r="AN117" s="169"/>
    </row>
    <row r="118" spans="23:40" x14ac:dyDescent="0.25">
      <c r="W118" s="131"/>
      <c r="Y118" s="131"/>
      <c r="AB118" s="131"/>
      <c r="AE118" s="131"/>
      <c r="AH118" s="131"/>
      <c r="AK118" s="131"/>
      <c r="AN118" s="169"/>
    </row>
    <row r="119" spans="23:40" x14ac:dyDescent="0.25">
      <c r="W119" s="131"/>
      <c r="Y119" s="131"/>
      <c r="AB119" s="131"/>
      <c r="AE119" s="131"/>
      <c r="AH119" s="131"/>
      <c r="AK119" s="131"/>
      <c r="AN119" s="169"/>
    </row>
    <row r="120" spans="23:40" x14ac:dyDescent="0.25">
      <c r="W120" s="131"/>
      <c r="Y120" s="131"/>
      <c r="AB120" s="131"/>
      <c r="AE120" s="131"/>
      <c r="AH120" s="131"/>
      <c r="AK120" s="131"/>
      <c r="AN120" s="169"/>
    </row>
    <row r="121" spans="23:40" x14ac:dyDescent="0.25">
      <c r="W121" s="131"/>
      <c r="Y121" s="131"/>
      <c r="AB121" s="131"/>
      <c r="AE121" s="131"/>
      <c r="AH121" s="131"/>
      <c r="AK121" s="131"/>
      <c r="AN121" s="169"/>
    </row>
    <row r="122" spans="23:40" x14ac:dyDescent="0.25">
      <c r="W122" s="131"/>
      <c r="Y122" s="131"/>
      <c r="AB122" s="131"/>
      <c r="AE122" s="131"/>
      <c r="AH122" s="131"/>
      <c r="AK122" s="131"/>
      <c r="AN122" s="169"/>
    </row>
    <row r="123" spans="23:40" x14ac:dyDescent="0.25">
      <c r="W123" s="131"/>
      <c r="Y123" s="131"/>
      <c r="AB123" s="131"/>
      <c r="AE123" s="131"/>
      <c r="AH123" s="131"/>
      <c r="AK123" s="131"/>
      <c r="AN123" s="169"/>
    </row>
    <row r="124" spans="23:40" x14ac:dyDescent="0.25">
      <c r="W124" s="131"/>
      <c r="Y124" s="131"/>
      <c r="AB124" s="131"/>
      <c r="AE124" s="131"/>
      <c r="AH124" s="131"/>
      <c r="AK124" s="131"/>
      <c r="AN124" s="169"/>
    </row>
    <row r="125" spans="23:40" x14ac:dyDescent="0.25">
      <c r="W125" s="131"/>
      <c r="Y125" s="131"/>
      <c r="AB125" s="131"/>
      <c r="AE125" s="131"/>
      <c r="AH125" s="131"/>
      <c r="AK125" s="131"/>
      <c r="AN125" s="169"/>
    </row>
    <row r="126" spans="23:40" x14ac:dyDescent="0.25">
      <c r="W126" s="131"/>
      <c r="Y126" s="131"/>
      <c r="AB126" s="131"/>
      <c r="AE126" s="131"/>
      <c r="AH126" s="131"/>
      <c r="AK126" s="131"/>
      <c r="AN126" s="169"/>
    </row>
    <row r="127" spans="23:40" x14ac:dyDescent="0.25">
      <c r="W127" s="131"/>
      <c r="Y127" s="131"/>
      <c r="AB127" s="131"/>
      <c r="AE127" s="131"/>
      <c r="AH127" s="131"/>
      <c r="AK127" s="131"/>
      <c r="AN127" s="169"/>
    </row>
    <row r="128" spans="23:40" x14ac:dyDescent="0.25">
      <c r="W128" s="131"/>
      <c r="Y128" s="131"/>
      <c r="AB128" s="131"/>
      <c r="AE128" s="131"/>
      <c r="AH128" s="131"/>
      <c r="AK128" s="131"/>
      <c r="AN128" s="169"/>
    </row>
    <row r="129" spans="23:40" x14ac:dyDescent="0.25">
      <c r="W129" s="131"/>
      <c r="Y129" s="131"/>
      <c r="AB129" s="131"/>
      <c r="AE129" s="131"/>
      <c r="AH129" s="131"/>
      <c r="AK129" s="131"/>
      <c r="AN129" s="169"/>
    </row>
    <row r="130" spans="23:40" x14ac:dyDescent="0.25">
      <c r="W130" s="131"/>
      <c r="Y130" s="131"/>
      <c r="AB130" s="131"/>
      <c r="AE130" s="131"/>
      <c r="AH130" s="131"/>
      <c r="AK130" s="131"/>
      <c r="AN130" s="169"/>
    </row>
    <row r="131" spans="23:40" x14ac:dyDescent="0.25">
      <c r="W131" s="131"/>
      <c r="Y131" s="131"/>
      <c r="AB131" s="131"/>
      <c r="AE131" s="131"/>
      <c r="AH131" s="131"/>
      <c r="AK131" s="131"/>
      <c r="AN131" s="169"/>
    </row>
    <row r="132" spans="23:40" x14ac:dyDescent="0.25">
      <c r="W132" s="131"/>
      <c r="Y132" s="131"/>
      <c r="AB132" s="131"/>
      <c r="AE132" s="131"/>
      <c r="AH132" s="131"/>
      <c r="AK132" s="131"/>
      <c r="AN132" s="169"/>
    </row>
    <row r="133" spans="23:40" x14ac:dyDescent="0.25">
      <c r="W133" s="131"/>
      <c r="Y133" s="131"/>
      <c r="AB133" s="131"/>
      <c r="AE133" s="131"/>
      <c r="AH133" s="131"/>
      <c r="AK133" s="131"/>
      <c r="AN133" s="169"/>
    </row>
    <row r="134" spans="23:40" x14ac:dyDescent="0.25">
      <c r="W134" s="131"/>
      <c r="Y134" s="131"/>
      <c r="AB134" s="131"/>
      <c r="AE134" s="131"/>
      <c r="AH134" s="131"/>
      <c r="AK134" s="131"/>
      <c r="AN134" s="169"/>
    </row>
    <row r="135" spans="23:40" x14ac:dyDescent="0.25">
      <c r="W135" s="131"/>
      <c r="Y135" s="131"/>
      <c r="AB135" s="131"/>
      <c r="AE135" s="131"/>
      <c r="AH135" s="131"/>
      <c r="AK135" s="131"/>
      <c r="AN135" s="169"/>
    </row>
    <row r="136" spans="23:40" x14ac:dyDescent="0.25">
      <c r="W136" s="131"/>
      <c r="Y136" s="131"/>
      <c r="AB136" s="131"/>
      <c r="AE136" s="131"/>
      <c r="AH136" s="131"/>
      <c r="AK136" s="131"/>
      <c r="AN136" s="169"/>
    </row>
    <row r="137" spans="23:40" x14ac:dyDescent="0.25">
      <c r="W137" s="131"/>
      <c r="Y137" s="131"/>
      <c r="AB137" s="131"/>
      <c r="AE137" s="131"/>
      <c r="AH137" s="131"/>
      <c r="AK137" s="131"/>
      <c r="AN137" s="169"/>
    </row>
    <row r="138" spans="23:40" x14ac:dyDescent="0.25">
      <c r="W138" s="131"/>
      <c r="Y138" s="131"/>
      <c r="AB138" s="131"/>
      <c r="AE138" s="131"/>
      <c r="AH138" s="131"/>
      <c r="AK138" s="131"/>
      <c r="AN138" s="169"/>
    </row>
    <row r="139" spans="23:40" x14ac:dyDescent="0.25">
      <c r="W139" s="131"/>
      <c r="Y139" s="131"/>
      <c r="AB139" s="131"/>
      <c r="AE139" s="131"/>
      <c r="AH139" s="131"/>
      <c r="AK139" s="131"/>
      <c r="AN139" s="169"/>
    </row>
    <row r="140" spans="23:40" x14ac:dyDescent="0.25">
      <c r="W140" s="131"/>
      <c r="Y140" s="131"/>
      <c r="AB140" s="131"/>
      <c r="AE140" s="131"/>
      <c r="AH140" s="131"/>
      <c r="AK140" s="131"/>
      <c r="AN140" s="169"/>
    </row>
    <row r="141" spans="23:40" x14ac:dyDescent="0.25">
      <c r="W141" s="131"/>
      <c r="Y141" s="131"/>
      <c r="AB141" s="131"/>
      <c r="AE141" s="131"/>
      <c r="AH141" s="131"/>
      <c r="AK141" s="131"/>
      <c r="AN141" s="169"/>
    </row>
    <row r="142" spans="23:40" x14ac:dyDescent="0.25">
      <c r="W142" s="131"/>
      <c r="Y142" s="131"/>
      <c r="AB142" s="131"/>
      <c r="AE142" s="131"/>
      <c r="AH142" s="131"/>
      <c r="AK142" s="131"/>
      <c r="AN142" s="169"/>
    </row>
    <row r="143" spans="23:40" x14ac:dyDescent="0.25">
      <c r="W143" s="131"/>
      <c r="Y143" s="131"/>
      <c r="AB143" s="131"/>
      <c r="AE143" s="131"/>
      <c r="AH143" s="131"/>
      <c r="AK143" s="131"/>
      <c r="AN143" s="169"/>
    </row>
    <row r="144" spans="23:40" x14ac:dyDescent="0.25">
      <c r="W144" s="131"/>
      <c r="Y144" s="131"/>
      <c r="AB144" s="131"/>
      <c r="AE144" s="131"/>
      <c r="AH144" s="131"/>
      <c r="AK144" s="131"/>
      <c r="AN144" s="169"/>
    </row>
    <row r="145" spans="23:40" x14ac:dyDescent="0.25">
      <c r="W145" s="131"/>
      <c r="Y145" s="131"/>
      <c r="AB145" s="131"/>
      <c r="AE145" s="131"/>
      <c r="AH145" s="131"/>
      <c r="AK145" s="131"/>
      <c r="AN145" s="169"/>
    </row>
    <row r="146" spans="23:40" x14ac:dyDescent="0.25">
      <c r="W146" s="131"/>
      <c r="Y146" s="131"/>
      <c r="AB146" s="131"/>
      <c r="AE146" s="131"/>
      <c r="AH146" s="131"/>
      <c r="AK146" s="131"/>
      <c r="AN146" s="169"/>
    </row>
    <row r="147" spans="23:40" x14ac:dyDescent="0.25">
      <c r="W147" s="131"/>
      <c r="Y147" s="131"/>
      <c r="AB147" s="131"/>
      <c r="AE147" s="131"/>
      <c r="AH147" s="131"/>
      <c r="AK147" s="131"/>
      <c r="AN147" s="169"/>
    </row>
    <row r="148" spans="23:40" x14ac:dyDescent="0.25">
      <c r="W148" s="131"/>
      <c r="Y148" s="131"/>
      <c r="AB148" s="131"/>
      <c r="AE148" s="131"/>
      <c r="AH148" s="131"/>
      <c r="AK148" s="131"/>
      <c r="AN148" s="169"/>
    </row>
    <row r="149" spans="23:40" x14ac:dyDescent="0.25">
      <c r="W149" s="131"/>
      <c r="Y149" s="131"/>
      <c r="AB149" s="131"/>
      <c r="AE149" s="131"/>
      <c r="AH149" s="131"/>
      <c r="AK149" s="131"/>
      <c r="AN149" s="169"/>
    </row>
    <row r="150" spans="23:40" x14ac:dyDescent="0.25">
      <c r="W150" s="131"/>
      <c r="Y150" s="131"/>
      <c r="AB150" s="131"/>
      <c r="AE150" s="131"/>
      <c r="AH150" s="131"/>
      <c r="AK150" s="131"/>
      <c r="AN150" s="169"/>
    </row>
    <row r="151" spans="23:40" x14ac:dyDescent="0.25">
      <c r="W151" s="131"/>
      <c r="Y151" s="131"/>
      <c r="AB151" s="131"/>
      <c r="AE151" s="131"/>
      <c r="AH151" s="131"/>
      <c r="AK151" s="131"/>
      <c r="AN151" s="169"/>
    </row>
    <row r="152" spans="23:40" x14ac:dyDescent="0.25">
      <c r="W152" s="131"/>
      <c r="Y152" s="131"/>
      <c r="AB152" s="131"/>
      <c r="AE152" s="131"/>
      <c r="AH152" s="131"/>
      <c r="AK152" s="131"/>
      <c r="AN152" s="169"/>
    </row>
    <row r="153" spans="23:40" x14ac:dyDescent="0.25">
      <c r="W153" s="131"/>
      <c r="Y153" s="131"/>
      <c r="AB153" s="131"/>
      <c r="AE153" s="131"/>
      <c r="AH153" s="131"/>
      <c r="AK153" s="131"/>
      <c r="AN153" s="169"/>
    </row>
    <row r="154" spans="23:40" x14ac:dyDescent="0.25">
      <c r="W154" s="131"/>
      <c r="Y154" s="131"/>
      <c r="AB154" s="131"/>
      <c r="AE154" s="131"/>
      <c r="AH154" s="131"/>
      <c r="AK154" s="131"/>
      <c r="AN154" s="169"/>
    </row>
    <row r="155" spans="23:40" x14ac:dyDescent="0.25">
      <c r="W155" s="131"/>
      <c r="Y155" s="131"/>
      <c r="AB155" s="131"/>
      <c r="AE155" s="131"/>
      <c r="AH155" s="131"/>
      <c r="AK155" s="131"/>
      <c r="AN155" s="169"/>
    </row>
    <row r="156" spans="23:40" x14ac:dyDescent="0.25">
      <c r="W156" s="131"/>
      <c r="Y156" s="131"/>
      <c r="AB156" s="131"/>
      <c r="AE156" s="131"/>
      <c r="AH156" s="131"/>
      <c r="AK156" s="131"/>
      <c r="AN156" s="169"/>
    </row>
    <row r="157" spans="23:40" x14ac:dyDescent="0.25">
      <c r="W157" s="131"/>
      <c r="Y157" s="131"/>
      <c r="AB157" s="131"/>
      <c r="AE157" s="131"/>
      <c r="AH157" s="131"/>
      <c r="AK157" s="131"/>
      <c r="AN157" s="169"/>
    </row>
    <row r="158" spans="23:40" x14ac:dyDescent="0.25">
      <c r="W158" s="131"/>
      <c r="Y158" s="131"/>
      <c r="AB158" s="131"/>
      <c r="AE158" s="131"/>
      <c r="AH158" s="131"/>
      <c r="AK158" s="131"/>
      <c r="AN158" s="169"/>
    </row>
    <row r="159" spans="23:40" x14ac:dyDescent="0.25">
      <c r="W159" s="131"/>
      <c r="Y159" s="131"/>
      <c r="AB159" s="131"/>
      <c r="AE159" s="131"/>
      <c r="AH159" s="131"/>
      <c r="AK159" s="131"/>
      <c r="AN159" s="169"/>
    </row>
    <row r="160" spans="23:40" x14ac:dyDescent="0.25">
      <c r="W160" s="131"/>
      <c r="Y160" s="131"/>
      <c r="AB160" s="131"/>
      <c r="AE160" s="131"/>
      <c r="AH160" s="131"/>
      <c r="AK160" s="131"/>
      <c r="AN160" s="169"/>
    </row>
    <row r="161" spans="23:40" x14ac:dyDescent="0.25">
      <c r="W161" s="131"/>
      <c r="Y161" s="131"/>
      <c r="AB161" s="131"/>
      <c r="AE161" s="131"/>
      <c r="AH161" s="131"/>
      <c r="AK161" s="131"/>
      <c r="AN161" s="169"/>
    </row>
    <row r="162" spans="23:40" x14ac:dyDescent="0.25">
      <c r="W162" s="131"/>
      <c r="Y162" s="131"/>
      <c r="AB162" s="131"/>
      <c r="AE162" s="131"/>
      <c r="AH162" s="131"/>
      <c r="AK162" s="131"/>
      <c r="AN162" s="169"/>
    </row>
    <row r="163" spans="23:40" x14ac:dyDescent="0.25">
      <c r="W163" s="131"/>
      <c r="Y163" s="131"/>
      <c r="AB163" s="131"/>
      <c r="AE163" s="131"/>
      <c r="AH163" s="131"/>
      <c r="AK163" s="131"/>
      <c r="AN163" s="169"/>
    </row>
    <row r="164" spans="23:40" x14ac:dyDescent="0.25">
      <c r="W164" s="131"/>
      <c r="Y164" s="131"/>
      <c r="AB164" s="131"/>
      <c r="AE164" s="131"/>
      <c r="AH164" s="131"/>
      <c r="AK164" s="131"/>
      <c r="AN164" s="169"/>
    </row>
    <row r="165" spans="23:40" x14ac:dyDescent="0.25">
      <c r="W165" s="131"/>
      <c r="Y165" s="131"/>
      <c r="AB165" s="131"/>
      <c r="AE165" s="131"/>
      <c r="AH165" s="131"/>
      <c r="AK165" s="131"/>
      <c r="AN165" s="169"/>
    </row>
    <row r="166" spans="23:40" x14ac:dyDescent="0.25">
      <c r="W166" s="131"/>
      <c r="Y166" s="131"/>
      <c r="AB166" s="131"/>
      <c r="AE166" s="131"/>
      <c r="AH166" s="131"/>
      <c r="AK166" s="131"/>
      <c r="AN166" s="169"/>
    </row>
    <row r="167" spans="23:40" x14ac:dyDescent="0.25">
      <c r="W167" s="131"/>
      <c r="Y167" s="131"/>
      <c r="AB167" s="131"/>
      <c r="AE167" s="131"/>
      <c r="AH167" s="131"/>
      <c r="AK167" s="131"/>
      <c r="AN167" s="169"/>
    </row>
    <row r="168" spans="23:40" x14ac:dyDescent="0.25">
      <c r="W168" s="131"/>
      <c r="Y168" s="131"/>
      <c r="AB168" s="131"/>
      <c r="AE168" s="131"/>
      <c r="AH168" s="131"/>
      <c r="AK168" s="131"/>
      <c r="AN168" s="169"/>
    </row>
    <row r="169" spans="23:40" x14ac:dyDescent="0.25">
      <c r="W169" s="131"/>
      <c r="Y169" s="131"/>
      <c r="AB169" s="131"/>
      <c r="AE169" s="131"/>
      <c r="AH169" s="131"/>
      <c r="AK169" s="131"/>
      <c r="AN169" s="169"/>
    </row>
    <row r="170" spans="23:40" x14ac:dyDescent="0.25">
      <c r="W170" s="131"/>
      <c r="Y170" s="131"/>
      <c r="AB170" s="131"/>
      <c r="AE170" s="131"/>
      <c r="AH170" s="131"/>
      <c r="AK170" s="131"/>
      <c r="AN170" s="169"/>
    </row>
    <row r="171" spans="23:40" x14ac:dyDescent="0.25">
      <c r="W171" s="131"/>
      <c r="Y171" s="131"/>
      <c r="AB171" s="131"/>
      <c r="AE171" s="131"/>
      <c r="AH171" s="131"/>
      <c r="AK171" s="131"/>
      <c r="AN171" s="169"/>
    </row>
    <row r="172" spans="23:40" x14ac:dyDescent="0.25">
      <c r="W172" s="131"/>
      <c r="Y172" s="131"/>
      <c r="AB172" s="131"/>
      <c r="AE172" s="131"/>
      <c r="AH172" s="131"/>
      <c r="AK172" s="131"/>
      <c r="AN172" s="169"/>
    </row>
    <row r="173" spans="23:40" x14ac:dyDescent="0.25">
      <c r="W173" s="131"/>
      <c r="Y173" s="131"/>
      <c r="AB173" s="131"/>
      <c r="AE173" s="131"/>
      <c r="AH173" s="131"/>
      <c r="AK173" s="131"/>
      <c r="AN173" s="169"/>
    </row>
    <row r="174" spans="23:40" x14ac:dyDescent="0.25">
      <c r="W174" s="131"/>
      <c r="Y174" s="131"/>
      <c r="AB174" s="131"/>
      <c r="AE174" s="131"/>
      <c r="AH174" s="131"/>
      <c r="AK174" s="131"/>
      <c r="AN174" s="169"/>
    </row>
    <row r="175" spans="23:40" x14ac:dyDescent="0.25">
      <c r="W175" s="131"/>
      <c r="Y175" s="131"/>
      <c r="AB175" s="131"/>
      <c r="AE175" s="131"/>
      <c r="AH175" s="131"/>
      <c r="AK175" s="131"/>
      <c r="AN175" s="169"/>
    </row>
    <row r="176" spans="23:40" x14ac:dyDescent="0.25">
      <c r="W176" s="131"/>
      <c r="Y176" s="131"/>
      <c r="AB176" s="131"/>
      <c r="AE176" s="131"/>
      <c r="AH176" s="131"/>
      <c r="AK176" s="131"/>
      <c r="AN176" s="169"/>
    </row>
    <row r="177" spans="23:40" x14ac:dyDescent="0.25">
      <c r="W177" s="131"/>
      <c r="Y177" s="131"/>
      <c r="AB177" s="131"/>
      <c r="AE177" s="131"/>
      <c r="AH177" s="131"/>
      <c r="AK177" s="131"/>
      <c r="AN177" s="169"/>
    </row>
    <row r="178" spans="23:40" x14ac:dyDescent="0.25">
      <c r="W178" s="131"/>
      <c r="Y178" s="131"/>
      <c r="AB178" s="131"/>
      <c r="AE178" s="131"/>
      <c r="AH178" s="131"/>
      <c r="AK178" s="131"/>
      <c r="AN178" s="169"/>
    </row>
    <row r="179" spans="23:40" x14ac:dyDescent="0.25">
      <c r="W179" s="131"/>
      <c r="Y179" s="131"/>
      <c r="AB179" s="131"/>
      <c r="AE179" s="131"/>
      <c r="AH179" s="131"/>
      <c r="AK179" s="131"/>
      <c r="AN179" s="169"/>
    </row>
    <row r="180" spans="23:40" x14ac:dyDescent="0.25">
      <c r="W180" s="131"/>
      <c r="Y180" s="131"/>
      <c r="AB180" s="131"/>
      <c r="AE180" s="131"/>
      <c r="AH180" s="131"/>
      <c r="AK180" s="131"/>
      <c r="AN180" s="169"/>
    </row>
    <row r="181" spans="23:40" x14ac:dyDescent="0.25">
      <c r="W181" s="131"/>
      <c r="Y181" s="131"/>
      <c r="AB181" s="131"/>
      <c r="AE181" s="131"/>
      <c r="AH181" s="131"/>
      <c r="AK181" s="131"/>
      <c r="AN181" s="169"/>
    </row>
    <row r="182" spans="23:40" x14ac:dyDescent="0.25">
      <c r="W182" s="131"/>
      <c r="Y182" s="131"/>
      <c r="AB182" s="131"/>
      <c r="AE182" s="131"/>
      <c r="AH182" s="131"/>
      <c r="AK182" s="131"/>
      <c r="AN182" s="169"/>
    </row>
    <row r="183" spans="23:40" x14ac:dyDescent="0.25">
      <c r="W183" s="131"/>
      <c r="Y183" s="131"/>
      <c r="AB183" s="131"/>
      <c r="AE183" s="131"/>
      <c r="AH183" s="131"/>
      <c r="AK183" s="131"/>
      <c r="AN183" s="169"/>
    </row>
    <row r="184" spans="23:40" x14ac:dyDescent="0.25">
      <c r="W184" s="131"/>
      <c r="Y184" s="131"/>
      <c r="AB184" s="131"/>
      <c r="AE184" s="131"/>
      <c r="AH184" s="131"/>
      <c r="AK184" s="131"/>
      <c r="AN184" s="169"/>
    </row>
    <row r="185" spans="23:40" x14ac:dyDescent="0.25">
      <c r="W185" s="131"/>
      <c r="Y185" s="131"/>
      <c r="AB185" s="131"/>
      <c r="AE185" s="131"/>
      <c r="AH185" s="131"/>
      <c r="AK185" s="131"/>
      <c r="AN185" s="169"/>
    </row>
    <row r="186" spans="23:40" x14ac:dyDescent="0.25">
      <c r="W186" s="131"/>
      <c r="Y186" s="131"/>
      <c r="AB186" s="131"/>
      <c r="AE186" s="131"/>
      <c r="AH186" s="131"/>
      <c r="AK186" s="131"/>
      <c r="AN186" s="169"/>
    </row>
    <row r="187" spans="23:40" x14ac:dyDescent="0.25">
      <c r="W187" s="131"/>
      <c r="Y187" s="131"/>
      <c r="AB187" s="131"/>
      <c r="AE187" s="131"/>
      <c r="AH187" s="131"/>
      <c r="AK187" s="131"/>
      <c r="AN187" s="169"/>
    </row>
    <row r="188" spans="23:40" x14ac:dyDescent="0.25">
      <c r="W188" s="131"/>
      <c r="Y188" s="131"/>
      <c r="AB188" s="131"/>
      <c r="AE188" s="131"/>
      <c r="AH188" s="131"/>
      <c r="AK188" s="131"/>
      <c r="AN188" s="169"/>
    </row>
    <row r="189" spans="23:40" x14ac:dyDescent="0.25">
      <c r="W189" s="131"/>
      <c r="Y189" s="131"/>
      <c r="AB189" s="131"/>
      <c r="AE189" s="131"/>
      <c r="AH189" s="131"/>
      <c r="AK189" s="131"/>
      <c r="AN189" s="169"/>
    </row>
    <row r="190" spans="23:40" x14ac:dyDescent="0.25">
      <c r="W190" s="131"/>
      <c r="Y190" s="131"/>
      <c r="AB190" s="131"/>
      <c r="AE190" s="131"/>
      <c r="AH190" s="131"/>
      <c r="AK190" s="131"/>
      <c r="AN190" s="169"/>
    </row>
    <row r="191" spans="23:40" x14ac:dyDescent="0.25">
      <c r="W191" s="131"/>
      <c r="Y191" s="131"/>
      <c r="AB191" s="131"/>
      <c r="AE191" s="131"/>
      <c r="AH191" s="131"/>
      <c r="AK191" s="131"/>
      <c r="AN191" s="169"/>
    </row>
    <row r="192" spans="23:40" x14ac:dyDescent="0.25">
      <c r="W192" s="131"/>
      <c r="Y192" s="131"/>
      <c r="AB192" s="131"/>
      <c r="AE192" s="131"/>
      <c r="AH192" s="131"/>
      <c r="AK192" s="131"/>
      <c r="AN192" s="169"/>
    </row>
    <row r="193" spans="23:40" x14ac:dyDescent="0.25">
      <c r="W193" s="131"/>
      <c r="Y193" s="131"/>
      <c r="AB193" s="131"/>
      <c r="AE193" s="131"/>
      <c r="AH193" s="131"/>
      <c r="AK193" s="131"/>
      <c r="AN193" s="169"/>
    </row>
    <row r="194" spans="23:40" x14ac:dyDescent="0.25">
      <c r="W194" s="131"/>
      <c r="Y194" s="131"/>
      <c r="AB194" s="131"/>
      <c r="AE194" s="131"/>
      <c r="AH194" s="131"/>
      <c r="AK194" s="131"/>
      <c r="AN194" s="169"/>
    </row>
    <row r="195" spans="23:40" x14ac:dyDescent="0.25">
      <c r="W195" s="131"/>
      <c r="Y195" s="131"/>
      <c r="AB195" s="131"/>
      <c r="AE195" s="131"/>
      <c r="AH195" s="131"/>
      <c r="AK195" s="131"/>
      <c r="AN195" s="169"/>
    </row>
    <row r="196" spans="23:40" x14ac:dyDescent="0.25">
      <c r="W196" s="131"/>
      <c r="Y196" s="131"/>
      <c r="AB196" s="131"/>
      <c r="AE196" s="131"/>
      <c r="AH196" s="131"/>
      <c r="AK196" s="131"/>
      <c r="AN196" s="169"/>
    </row>
    <row r="197" spans="23:40" x14ac:dyDescent="0.25">
      <c r="W197" s="131"/>
      <c r="Y197" s="131"/>
      <c r="AB197" s="131"/>
      <c r="AE197" s="131"/>
      <c r="AH197" s="131"/>
      <c r="AK197" s="131"/>
      <c r="AN197" s="169"/>
    </row>
    <row r="198" spans="23:40" x14ac:dyDescent="0.25">
      <c r="W198" s="131"/>
      <c r="Y198" s="131"/>
      <c r="AB198" s="131"/>
      <c r="AE198" s="131"/>
      <c r="AH198" s="131"/>
      <c r="AK198" s="131"/>
      <c r="AN198" s="169"/>
    </row>
    <row r="199" spans="23:40" x14ac:dyDescent="0.25">
      <c r="W199" s="131"/>
      <c r="Y199" s="131"/>
      <c r="AB199" s="131"/>
      <c r="AE199" s="131"/>
      <c r="AH199" s="131"/>
      <c r="AK199" s="131"/>
      <c r="AN199" s="169"/>
    </row>
    <row r="200" spans="23:40" x14ac:dyDescent="0.25">
      <c r="W200" s="131"/>
      <c r="Y200" s="131"/>
      <c r="AB200" s="131"/>
      <c r="AE200" s="131"/>
      <c r="AH200" s="131"/>
      <c r="AK200" s="131"/>
      <c r="AN200" s="169"/>
    </row>
    <row r="201" spans="23:40" x14ac:dyDescent="0.25">
      <c r="W201" s="131"/>
      <c r="Y201" s="131"/>
      <c r="AB201" s="131"/>
      <c r="AE201" s="131"/>
      <c r="AH201" s="131"/>
      <c r="AK201" s="131"/>
      <c r="AN201" s="169"/>
    </row>
    <row r="202" spans="23:40" x14ac:dyDescent="0.25">
      <c r="W202" s="131"/>
      <c r="Y202" s="131"/>
      <c r="AB202" s="131"/>
      <c r="AE202" s="131"/>
      <c r="AH202" s="131"/>
      <c r="AK202" s="131"/>
      <c r="AN202" s="169"/>
    </row>
    <row r="203" spans="23:40" x14ac:dyDescent="0.25">
      <c r="W203" s="131"/>
      <c r="Y203" s="131"/>
      <c r="AB203" s="131"/>
      <c r="AE203" s="131"/>
      <c r="AH203" s="131"/>
      <c r="AK203" s="131"/>
      <c r="AN203" s="169"/>
    </row>
    <row r="204" spans="23:40" x14ac:dyDescent="0.25">
      <c r="W204" s="131"/>
      <c r="Y204" s="131"/>
      <c r="AB204" s="131"/>
      <c r="AE204" s="131"/>
      <c r="AH204" s="131"/>
      <c r="AK204" s="131"/>
      <c r="AN204" s="169"/>
    </row>
    <row r="205" spans="23:40" x14ac:dyDescent="0.25">
      <c r="W205" s="131"/>
      <c r="Y205" s="131"/>
      <c r="AB205" s="131"/>
      <c r="AE205" s="131"/>
      <c r="AH205" s="131"/>
      <c r="AK205" s="131"/>
      <c r="AN205" s="169"/>
    </row>
    <row r="206" spans="23:40" x14ac:dyDescent="0.25">
      <c r="W206" s="131"/>
      <c r="Y206" s="131"/>
      <c r="AB206" s="131"/>
      <c r="AE206" s="131"/>
      <c r="AH206" s="131"/>
      <c r="AK206" s="131"/>
      <c r="AN206" s="169"/>
    </row>
    <row r="207" spans="23:40" x14ac:dyDescent="0.25">
      <c r="W207" s="131"/>
      <c r="Y207" s="131"/>
      <c r="AB207" s="131"/>
      <c r="AE207" s="131"/>
      <c r="AH207" s="131"/>
      <c r="AK207" s="131"/>
      <c r="AN207" s="169"/>
    </row>
    <row r="208" spans="23:40" x14ac:dyDescent="0.25">
      <c r="W208" s="131"/>
      <c r="Y208" s="131"/>
      <c r="AB208" s="131"/>
      <c r="AE208" s="131"/>
      <c r="AH208" s="131"/>
      <c r="AK208" s="131"/>
      <c r="AN208" s="169"/>
    </row>
    <row r="209" spans="23:40" x14ac:dyDescent="0.25">
      <c r="W209" s="131"/>
      <c r="Y209" s="131"/>
      <c r="AB209" s="131"/>
      <c r="AE209" s="131"/>
      <c r="AH209" s="131"/>
      <c r="AK209" s="131"/>
      <c r="AN209" s="169"/>
    </row>
    <row r="210" spans="23:40" x14ac:dyDescent="0.25">
      <c r="W210" s="131"/>
      <c r="Y210" s="131"/>
      <c r="AB210" s="131"/>
      <c r="AE210" s="131"/>
      <c r="AH210" s="131"/>
      <c r="AK210" s="131"/>
      <c r="AN210" s="169"/>
    </row>
    <row r="211" spans="23:40" x14ac:dyDescent="0.25">
      <c r="W211" s="131"/>
      <c r="Y211" s="131"/>
      <c r="AB211" s="131"/>
      <c r="AE211" s="131"/>
      <c r="AH211" s="131"/>
      <c r="AK211" s="131"/>
      <c r="AN211" s="169"/>
    </row>
    <row r="212" spans="23:40" x14ac:dyDescent="0.25">
      <c r="W212" s="131"/>
      <c r="Y212" s="131"/>
      <c r="AB212" s="131"/>
      <c r="AE212" s="131"/>
      <c r="AH212" s="131"/>
      <c r="AK212" s="131"/>
      <c r="AN212" s="169"/>
    </row>
    <row r="213" spans="23:40" x14ac:dyDescent="0.25">
      <c r="W213" s="131"/>
      <c r="Y213" s="131"/>
      <c r="AB213" s="131"/>
      <c r="AE213" s="131"/>
      <c r="AH213" s="131"/>
      <c r="AK213" s="131"/>
      <c r="AN213" s="169"/>
    </row>
    <row r="214" spans="23:40" x14ac:dyDescent="0.25">
      <c r="W214" s="131"/>
      <c r="Y214" s="131"/>
      <c r="AB214" s="131"/>
      <c r="AE214" s="131"/>
      <c r="AH214" s="131"/>
      <c r="AK214" s="131"/>
      <c r="AN214" s="169"/>
    </row>
    <row r="215" spans="23:40" x14ac:dyDescent="0.25">
      <c r="W215" s="131"/>
      <c r="Y215" s="131"/>
      <c r="AB215" s="131"/>
      <c r="AE215" s="131"/>
      <c r="AH215" s="131"/>
      <c r="AK215" s="131"/>
      <c r="AN215" s="169"/>
    </row>
    <row r="216" spans="23:40" x14ac:dyDescent="0.25">
      <c r="W216" s="131"/>
      <c r="Y216" s="131"/>
      <c r="AB216" s="131"/>
      <c r="AE216" s="131"/>
      <c r="AH216" s="131"/>
      <c r="AK216" s="131"/>
      <c r="AN216" s="169"/>
    </row>
    <row r="217" spans="23:40" x14ac:dyDescent="0.25">
      <c r="W217" s="131"/>
      <c r="Y217" s="131"/>
      <c r="AB217" s="131"/>
      <c r="AE217" s="131"/>
      <c r="AH217" s="131"/>
      <c r="AK217" s="131"/>
      <c r="AN217" s="169"/>
    </row>
    <row r="218" spans="23:40" x14ac:dyDescent="0.25">
      <c r="W218" s="131"/>
      <c r="Y218" s="131"/>
      <c r="AB218" s="131"/>
      <c r="AE218" s="131"/>
      <c r="AH218" s="131"/>
      <c r="AK218" s="131"/>
      <c r="AN218" s="169"/>
    </row>
    <row r="219" spans="23:40" x14ac:dyDescent="0.25">
      <c r="W219" s="131"/>
      <c r="Y219" s="131"/>
      <c r="AB219" s="131"/>
      <c r="AE219" s="131"/>
      <c r="AH219" s="131"/>
      <c r="AK219" s="131"/>
      <c r="AN219" s="169"/>
    </row>
    <row r="220" spans="23:40" x14ac:dyDescent="0.25">
      <c r="W220" s="131"/>
      <c r="Y220" s="131"/>
      <c r="AB220" s="131"/>
      <c r="AE220" s="131"/>
      <c r="AH220" s="131"/>
      <c r="AK220" s="131"/>
      <c r="AN220" s="169"/>
    </row>
    <row r="221" spans="23:40" x14ac:dyDescent="0.25">
      <c r="W221" s="131"/>
      <c r="Y221" s="131"/>
      <c r="AB221" s="131"/>
      <c r="AE221" s="131"/>
      <c r="AH221" s="131"/>
      <c r="AK221" s="131"/>
      <c r="AN221" s="169"/>
    </row>
    <row r="222" spans="23:40" x14ac:dyDescent="0.25">
      <c r="W222" s="131"/>
      <c r="Y222" s="131"/>
      <c r="AB222" s="131"/>
      <c r="AE222" s="131"/>
      <c r="AH222" s="131"/>
      <c r="AK222" s="131"/>
      <c r="AN222" s="169"/>
    </row>
    <row r="223" spans="23:40" x14ac:dyDescent="0.25">
      <c r="W223" s="131"/>
      <c r="Y223" s="131"/>
      <c r="AB223" s="131"/>
      <c r="AE223" s="131"/>
      <c r="AH223" s="131"/>
      <c r="AK223" s="131"/>
      <c r="AN223" s="169"/>
    </row>
    <row r="224" spans="23:40" x14ac:dyDescent="0.25">
      <c r="W224" s="131"/>
      <c r="Y224" s="131"/>
      <c r="AB224" s="131"/>
      <c r="AE224" s="131"/>
      <c r="AH224" s="131"/>
      <c r="AK224" s="131"/>
      <c r="AN224" s="169"/>
    </row>
    <row r="225" spans="23:40" x14ac:dyDescent="0.25">
      <c r="W225" s="131"/>
      <c r="Y225" s="131"/>
      <c r="AB225" s="131"/>
      <c r="AE225" s="131"/>
      <c r="AH225" s="131"/>
      <c r="AK225" s="131"/>
      <c r="AN225" s="169"/>
    </row>
    <row r="226" spans="23:40" x14ac:dyDescent="0.25">
      <c r="W226" s="131"/>
      <c r="Y226" s="131"/>
      <c r="AB226" s="131"/>
      <c r="AE226" s="131"/>
      <c r="AH226" s="131"/>
      <c r="AK226" s="131"/>
      <c r="AN226" s="169"/>
    </row>
    <row r="227" spans="23:40" x14ac:dyDescent="0.25">
      <c r="W227" s="131"/>
      <c r="Y227" s="131"/>
      <c r="AB227" s="131"/>
      <c r="AE227" s="131"/>
      <c r="AH227" s="131"/>
      <c r="AK227" s="131"/>
      <c r="AN227" s="169"/>
    </row>
    <row r="228" spans="23:40" x14ac:dyDescent="0.25">
      <c r="W228" s="131"/>
      <c r="Y228" s="131"/>
      <c r="AB228" s="131"/>
      <c r="AE228" s="131"/>
      <c r="AH228" s="131"/>
      <c r="AK228" s="131"/>
      <c r="AN228" s="169"/>
    </row>
    <row r="229" spans="23:40" x14ac:dyDescent="0.25">
      <c r="W229" s="131"/>
      <c r="Y229" s="131"/>
      <c r="AB229" s="131"/>
      <c r="AE229" s="131"/>
      <c r="AH229" s="131"/>
      <c r="AK229" s="131"/>
      <c r="AN229" s="169"/>
    </row>
    <row r="230" spans="23:40" x14ac:dyDescent="0.25">
      <c r="W230" s="131"/>
      <c r="Y230" s="131"/>
      <c r="AB230" s="131"/>
      <c r="AE230" s="131"/>
      <c r="AH230" s="131"/>
      <c r="AK230" s="131"/>
      <c r="AN230" s="169"/>
    </row>
    <row r="231" spans="23:40" x14ac:dyDescent="0.25">
      <c r="W231" s="131"/>
      <c r="Y231" s="131"/>
      <c r="AB231" s="131"/>
      <c r="AE231" s="131"/>
      <c r="AH231" s="131"/>
      <c r="AK231" s="131"/>
      <c r="AN231" s="169"/>
    </row>
    <row r="232" spans="23:40" x14ac:dyDescent="0.25">
      <c r="W232" s="131"/>
      <c r="Y232" s="131"/>
      <c r="AB232" s="131"/>
      <c r="AE232" s="131"/>
      <c r="AH232" s="131"/>
      <c r="AK232" s="131"/>
      <c r="AN232" s="169"/>
    </row>
    <row r="233" spans="23:40" x14ac:dyDescent="0.25">
      <c r="W233" s="131"/>
      <c r="Y233" s="131"/>
      <c r="AB233" s="131"/>
      <c r="AE233" s="131"/>
      <c r="AH233" s="131"/>
      <c r="AK233" s="131"/>
      <c r="AN233" s="169"/>
    </row>
    <row r="234" spans="23:40" x14ac:dyDescent="0.25">
      <c r="W234" s="131"/>
      <c r="Y234" s="131"/>
      <c r="AB234" s="131"/>
      <c r="AE234" s="131"/>
      <c r="AH234" s="131"/>
      <c r="AK234" s="131"/>
      <c r="AN234" s="169"/>
    </row>
    <row r="235" spans="23:40" x14ac:dyDescent="0.25">
      <c r="W235" s="131"/>
      <c r="Y235" s="131"/>
      <c r="AB235" s="131"/>
      <c r="AE235" s="131"/>
      <c r="AH235" s="131"/>
      <c r="AK235" s="131"/>
      <c r="AN235" s="169"/>
    </row>
    <row r="236" spans="23:40" x14ac:dyDescent="0.25">
      <c r="W236" s="131"/>
      <c r="Y236" s="131"/>
      <c r="AB236" s="131"/>
      <c r="AE236" s="131"/>
      <c r="AH236" s="131"/>
      <c r="AK236" s="131"/>
      <c r="AN236" s="169"/>
    </row>
    <row r="237" spans="23:40" x14ac:dyDescent="0.25">
      <c r="W237" s="131"/>
      <c r="Y237" s="131"/>
      <c r="AB237" s="131"/>
      <c r="AE237" s="131"/>
      <c r="AH237" s="131"/>
      <c r="AK237" s="131"/>
      <c r="AN237" s="169"/>
    </row>
    <row r="238" spans="23:40" x14ac:dyDescent="0.25">
      <c r="W238" s="131"/>
      <c r="Y238" s="131"/>
      <c r="AB238" s="131"/>
      <c r="AE238" s="131"/>
      <c r="AH238" s="131"/>
      <c r="AK238" s="131"/>
      <c r="AN238" s="169"/>
    </row>
    <row r="239" spans="23:40" x14ac:dyDescent="0.25">
      <c r="W239" s="131"/>
      <c r="Y239" s="131"/>
      <c r="AB239" s="131"/>
      <c r="AE239" s="131"/>
      <c r="AH239" s="131"/>
      <c r="AK239" s="131"/>
      <c r="AN239" s="169"/>
    </row>
    <row r="240" spans="23:40" x14ac:dyDescent="0.25">
      <c r="W240" s="131"/>
      <c r="Y240" s="131"/>
      <c r="AB240" s="131"/>
      <c r="AE240" s="131"/>
      <c r="AH240" s="131"/>
      <c r="AK240" s="131"/>
      <c r="AN240" s="169"/>
    </row>
    <row r="241" spans="23:40" x14ac:dyDescent="0.25">
      <c r="W241" s="131"/>
      <c r="Y241" s="131"/>
      <c r="AB241" s="131"/>
      <c r="AE241" s="131"/>
      <c r="AH241" s="131"/>
      <c r="AK241" s="131"/>
      <c r="AN241" s="169"/>
    </row>
    <row r="242" spans="23:40" x14ac:dyDescent="0.25">
      <c r="W242" s="131"/>
      <c r="Y242" s="131"/>
      <c r="AB242" s="131"/>
      <c r="AE242" s="131"/>
      <c r="AH242" s="131"/>
      <c r="AK242" s="131"/>
      <c r="AN242" s="169"/>
    </row>
    <row r="243" spans="23:40" x14ac:dyDescent="0.25">
      <c r="W243" s="131"/>
      <c r="Y243" s="131"/>
      <c r="AB243" s="131"/>
      <c r="AE243" s="131"/>
      <c r="AH243" s="131"/>
      <c r="AK243" s="131"/>
      <c r="AN243" s="169"/>
    </row>
    <row r="244" spans="23:40" x14ac:dyDescent="0.25">
      <c r="W244" s="131"/>
      <c r="Y244" s="131"/>
      <c r="AB244" s="131"/>
      <c r="AE244" s="131"/>
      <c r="AH244" s="131"/>
      <c r="AK244" s="131"/>
      <c r="AN244" s="169"/>
    </row>
    <row r="245" spans="23:40" x14ac:dyDescent="0.25">
      <c r="W245" s="131"/>
      <c r="Y245" s="131"/>
      <c r="AB245" s="131"/>
      <c r="AE245" s="131"/>
      <c r="AH245" s="131"/>
      <c r="AK245" s="131"/>
      <c r="AN245" s="169"/>
    </row>
    <row r="246" spans="23:40" x14ac:dyDescent="0.25">
      <c r="W246" s="131"/>
      <c r="Y246" s="131"/>
      <c r="AB246" s="131"/>
      <c r="AE246" s="131"/>
      <c r="AH246" s="131"/>
      <c r="AK246" s="131"/>
      <c r="AN246" s="169"/>
    </row>
    <row r="247" spans="23:40" x14ac:dyDescent="0.25">
      <c r="W247" s="131"/>
      <c r="Y247" s="131"/>
      <c r="AB247" s="131"/>
      <c r="AE247" s="131"/>
      <c r="AH247" s="131"/>
      <c r="AK247" s="131"/>
      <c r="AN247" s="169"/>
    </row>
    <row r="248" spans="23:40" x14ac:dyDescent="0.25">
      <c r="W248" s="131"/>
      <c r="Y248" s="131"/>
      <c r="AB248" s="131"/>
      <c r="AE248" s="131"/>
      <c r="AH248" s="131"/>
      <c r="AK248" s="131"/>
      <c r="AN248" s="169"/>
    </row>
    <row r="249" spans="23:40" x14ac:dyDescent="0.25">
      <c r="W249" s="131"/>
      <c r="Y249" s="131"/>
      <c r="AB249" s="131"/>
      <c r="AE249" s="131"/>
      <c r="AH249" s="131"/>
      <c r="AK249" s="131"/>
      <c r="AN249" s="169"/>
    </row>
    <row r="250" spans="23:40" x14ac:dyDescent="0.25">
      <c r="W250" s="131"/>
      <c r="Y250" s="131"/>
      <c r="AB250" s="131"/>
      <c r="AE250" s="131"/>
      <c r="AH250" s="131"/>
      <c r="AK250" s="131"/>
      <c r="AN250" s="169"/>
    </row>
    <row r="251" spans="23:40" x14ac:dyDescent="0.25">
      <c r="W251" s="131"/>
      <c r="Y251" s="131"/>
      <c r="AB251" s="131"/>
      <c r="AE251" s="131"/>
      <c r="AH251" s="131"/>
      <c r="AK251" s="131"/>
      <c r="AN251" s="169"/>
    </row>
    <row r="252" spans="23:40" x14ac:dyDescent="0.25">
      <c r="W252" s="131"/>
      <c r="Y252" s="131"/>
      <c r="AB252" s="131"/>
      <c r="AE252" s="131"/>
      <c r="AH252" s="131"/>
      <c r="AK252" s="131"/>
      <c r="AN252" s="169"/>
    </row>
    <row r="253" spans="23:40" x14ac:dyDescent="0.25">
      <c r="W253" s="131"/>
      <c r="Y253" s="131"/>
      <c r="AB253" s="131"/>
      <c r="AE253" s="131"/>
      <c r="AH253" s="131"/>
      <c r="AK253" s="131"/>
      <c r="AN253" s="169"/>
    </row>
    <row r="254" spans="23:40" x14ac:dyDescent="0.25">
      <c r="W254" s="131"/>
      <c r="Y254" s="131"/>
      <c r="AB254" s="131"/>
      <c r="AE254" s="131"/>
      <c r="AH254" s="131"/>
      <c r="AK254" s="131"/>
      <c r="AN254" s="169"/>
    </row>
    <row r="255" spans="23:40" x14ac:dyDescent="0.25">
      <c r="W255" s="131"/>
      <c r="Y255" s="131"/>
      <c r="AB255" s="131"/>
      <c r="AE255" s="131"/>
      <c r="AH255" s="131"/>
      <c r="AK255" s="131"/>
      <c r="AN255" s="169"/>
    </row>
    <row r="256" spans="23:40" x14ac:dyDescent="0.25">
      <c r="W256" s="131"/>
      <c r="Y256" s="131"/>
      <c r="AB256" s="131"/>
      <c r="AE256" s="131"/>
      <c r="AH256" s="131"/>
      <c r="AK256" s="131"/>
      <c r="AN256" s="169"/>
    </row>
    <row r="257" spans="23:40" x14ac:dyDescent="0.25">
      <c r="W257" s="131"/>
      <c r="Y257" s="131"/>
      <c r="AB257" s="131"/>
      <c r="AE257" s="131"/>
      <c r="AH257" s="131"/>
      <c r="AK257" s="131"/>
      <c r="AN257" s="169"/>
    </row>
    <row r="258" spans="23:40" x14ac:dyDescent="0.25">
      <c r="W258" s="131"/>
      <c r="Y258" s="131"/>
      <c r="AB258" s="131"/>
      <c r="AE258" s="131"/>
      <c r="AH258" s="131"/>
      <c r="AK258" s="131"/>
      <c r="AN258" s="169"/>
    </row>
    <row r="259" spans="23:40" x14ac:dyDescent="0.25">
      <c r="W259" s="131"/>
      <c r="Y259" s="131"/>
      <c r="AB259" s="131"/>
      <c r="AE259" s="131"/>
      <c r="AH259" s="131"/>
      <c r="AK259" s="131"/>
      <c r="AN259" s="169"/>
    </row>
    <row r="260" spans="23:40" x14ac:dyDescent="0.25">
      <c r="W260" s="131"/>
      <c r="Y260" s="131"/>
      <c r="AB260" s="131"/>
      <c r="AE260" s="131"/>
      <c r="AH260" s="131"/>
      <c r="AK260" s="131"/>
      <c r="AN260" s="169"/>
    </row>
    <row r="261" spans="23:40" x14ac:dyDescent="0.25">
      <c r="W261" s="131"/>
      <c r="Y261" s="131"/>
      <c r="AB261" s="131"/>
      <c r="AE261" s="131"/>
      <c r="AH261" s="131"/>
      <c r="AK261" s="131"/>
      <c r="AN261" s="169"/>
    </row>
    <row r="262" spans="23:40" x14ac:dyDescent="0.25">
      <c r="W262" s="131"/>
      <c r="Y262" s="131"/>
      <c r="AB262" s="131"/>
      <c r="AE262" s="131"/>
      <c r="AH262" s="131"/>
      <c r="AK262" s="131"/>
      <c r="AN262" s="169"/>
    </row>
    <row r="263" spans="23:40" x14ac:dyDescent="0.25">
      <c r="W263" s="131"/>
      <c r="Y263" s="131"/>
      <c r="AB263" s="131"/>
      <c r="AE263" s="131"/>
      <c r="AH263" s="131"/>
      <c r="AK263" s="131"/>
      <c r="AN263" s="169"/>
    </row>
    <row r="264" spans="23:40" x14ac:dyDescent="0.25">
      <c r="W264" s="131"/>
      <c r="Y264" s="131"/>
      <c r="AB264" s="131"/>
      <c r="AE264" s="131"/>
      <c r="AH264" s="131"/>
      <c r="AK264" s="131"/>
      <c r="AN264" s="169"/>
    </row>
    <row r="265" spans="23:40" x14ac:dyDescent="0.25">
      <c r="W265" s="131"/>
      <c r="Y265" s="131"/>
      <c r="AB265" s="131"/>
      <c r="AE265" s="131"/>
      <c r="AH265" s="131"/>
      <c r="AK265" s="131"/>
      <c r="AN265" s="169"/>
    </row>
    <row r="266" spans="23:40" x14ac:dyDescent="0.25">
      <c r="W266" s="131"/>
      <c r="Y266" s="131"/>
      <c r="AB266" s="131"/>
      <c r="AE266" s="131"/>
      <c r="AH266" s="131"/>
      <c r="AK266" s="131"/>
      <c r="AN266" s="169"/>
    </row>
    <row r="267" spans="23:40" x14ac:dyDescent="0.25">
      <c r="W267" s="131"/>
      <c r="Y267" s="131"/>
      <c r="AB267" s="131"/>
      <c r="AE267" s="131"/>
      <c r="AH267" s="131"/>
      <c r="AK267" s="131"/>
      <c r="AN267" s="169"/>
    </row>
    <row r="268" spans="23:40" x14ac:dyDescent="0.25">
      <c r="W268" s="131"/>
      <c r="Y268" s="131"/>
      <c r="AB268" s="131"/>
      <c r="AE268" s="131"/>
      <c r="AH268" s="131"/>
      <c r="AK268" s="131"/>
      <c r="AN268" s="169"/>
    </row>
    <row r="269" spans="23:40" x14ac:dyDescent="0.25">
      <c r="W269" s="131"/>
      <c r="Y269" s="131"/>
      <c r="AB269" s="131"/>
      <c r="AE269" s="131"/>
      <c r="AH269" s="131"/>
      <c r="AK269" s="131"/>
      <c r="AN269" s="169"/>
    </row>
    <row r="270" spans="23:40" x14ac:dyDescent="0.25">
      <c r="W270" s="131"/>
      <c r="Y270" s="131"/>
      <c r="AB270" s="131"/>
      <c r="AE270" s="131"/>
      <c r="AH270" s="131"/>
      <c r="AK270" s="131"/>
      <c r="AN270" s="169"/>
    </row>
    <row r="271" spans="23:40" x14ac:dyDescent="0.25">
      <c r="W271" s="131"/>
      <c r="Y271" s="131"/>
      <c r="AB271" s="131"/>
      <c r="AE271" s="131"/>
      <c r="AH271" s="131"/>
      <c r="AK271" s="131"/>
      <c r="AN271" s="169"/>
    </row>
    <row r="272" spans="23:40" x14ac:dyDescent="0.25">
      <c r="W272" s="131"/>
      <c r="Y272" s="131"/>
      <c r="AB272" s="131"/>
      <c r="AE272" s="131"/>
      <c r="AH272" s="131"/>
      <c r="AK272" s="131"/>
      <c r="AN272" s="169"/>
    </row>
    <row r="273" spans="23:40" x14ac:dyDescent="0.25">
      <c r="W273" s="131"/>
      <c r="Y273" s="131"/>
      <c r="AB273" s="131"/>
      <c r="AE273" s="131"/>
      <c r="AH273" s="131"/>
      <c r="AK273" s="131"/>
      <c r="AN273" s="169"/>
    </row>
    <row r="274" spans="23:40" x14ac:dyDescent="0.25">
      <c r="W274" s="131"/>
      <c r="Y274" s="131"/>
      <c r="AB274" s="131"/>
      <c r="AE274" s="131"/>
      <c r="AH274" s="131"/>
      <c r="AK274" s="131"/>
      <c r="AN274" s="169"/>
    </row>
    <row r="275" spans="23:40" x14ac:dyDescent="0.25">
      <c r="W275" s="131"/>
      <c r="Y275" s="131"/>
      <c r="AB275" s="131"/>
      <c r="AE275" s="131"/>
      <c r="AH275" s="131"/>
      <c r="AK275" s="131"/>
      <c r="AN275" s="169"/>
    </row>
    <row r="276" spans="23:40" x14ac:dyDescent="0.25">
      <c r="W276" s="131"/>
      <c r="Y276" s="131"/>
      <c r="AB276" s="131"/>
      <c r="AE276" s="131"/>
      <c r="AH276" s="131"/>
      <c r="AK276" s="131"/>
      <c r="AN276" s="169"/>
    </row>
    <row r="277" spans="23:40" x14ac:dyDescent="0.25">
      <c r="W277" s="131"/>
      <c r="Y277" s="131"/>
      <c r="AB277" s="131"/>
      <c r="AE277" s="131"/>
      <c r="AH277" s="131"/>
      <c r="AK277" s="131"/>
      <c r="AN277" s="169"/>
    </row>
    <row r="278" spans="23:40" x14ac:dyDescent="0.25">
      <c r="W278" s="131"/>
      <c r="Y278" s="131"/>
      <c r="AB278" s="131"/>
      <c r="AE278" s="131"/>
      <c r="AH278" s="131"/>
      <c r="AK278" s="131"/>
      <c r="AN278" s="169"/>
    </row>
    <row r="279" spans="23:40" x14ac:dyDescent="0.25">
      <c r="W279" s="131"/>
      <c r="Y279" s="131"/>
      <c r="AB279" s="131"/>
      <c r="AE279" s="131"/>
      <c r="AH279" s="131"/>
      <c r="AK279" s="131"/>
      <c r="AN279" s="169"/>
    </row>
    <row r="280" spans="23:40" x14ac:dyDescent="0.25">
      <c r="W280" s="131"/>
      <c r="Y280" s="131"/>
      <c r="AB280" s="131"/>
      <c r="AE280" s="131"/>
      <c r="AH280" s="131"/>
      <c r="AK280" s="131"/>
      <c r="AN280" s="169"/>
    </row>
    <row r="281" spans="23:40" x14ac:dyDescent="0.25">
      <c r="W281" s="131"/>
      <c r="Y281" s="131"/>
      <c r="AB281" s="131"/>
      <c r="AE281" s="131"/>
      <c r="AH281" s="131"/>
      <c r="AK281" s="131"/>
      <c r="AN281" s="169"/>
    </row>
    <row r="282" spans="23:40" x14ac:dyDescent="0.25">
      <c r="W282" s="131"/>
      <c r="Y282" s="131"/>
      <c r="AB282" s="131"/>
      <c r="AE282" s="131"/>
      <c r="AH282" s="131"/>
      <c r="AK282" s="131"/>
      <c r="AN282" s="169"/>
    </row>
    <row r="283" spans="23:40" x14ac:dyDescent="0.25">
      <c r="W283" s="131"/>
      <c r="Y283" s="131"/>
      <c r="AB283" s="131"/>
      <c r="AE283" s="131"/>
      <c r="AH283" s="131"/>
      <c r="AK283" s="131"/>
      <c r="AN283" s="169"/>
    </row>
    <row r="284" spans="23:40" x14ac:dyDescent="0.25">
      <c r="W284" s="131"/>
      <c r="Y284" s="131"/>
      <c r="AB284" s="131"/>
      <c r="AE284" s="131"/>
      <c r="AH284" s="131"/>
      <c r="AK284" s="131"/>
      <c r="AN284" s="169"/>
    </row>
    <row r="285" spans="23:40" x14ac:dyDescent="0.25">
      <c r="W285" s="131"/>
      <c r="Y285" s="131"/>
      <c r="AB285" s="131"/>
      <c r="AE285" s="131"/>
      <c r="AH285" s="131"/>
      <c r="AK285" s="131"/>
      <c r="AN285" s="169"/>
    </row>
    <row r="286" spans="23:40" x14ac:dyDescent="0.25">
      <c r="W286" s="131"/>
      <c r="Y286" s="131"/>
      <c r="AB286" s="131"/>
      <c r="AE286" s="131"/>
      <c r="AH286" s="131"/>
      <c r="AK286" s="131"/>
      <c r="AN286" s="169"/>
    </row>
    <row r="287" spans="23:40" x14ac:dyDescent="0.25">
      <c r="W287" s="131"/>
      <c r="Y287" s="131"/>
      <c r="AB287" s="131"/>
      <c r="AE287" s="131"/>
      <c r="AH287" s="131"/>
      <c r="AK287" s="131"/>
      <c r="AN287" s="169"/>
    </row>
    <row r="288" spans="23:40" x14ac:dyDescent="0.25">
      <c r="W288" s="131"/>
      <c r="Y288" s="131"/>
      <c r="AB288" s="131"/>
      <c r="AE288" s="131"/>
      <c r="AH288" s="131"/>
      <c r="AK288" s="131"/>
      <c r="AN288" s="169"/>
    </row>
    <row r="289" spans="23:40" x14ac:dyDescent="0.25">
      <c r="W289" s="131"/>
      <c r="Y289" s="131"/>
      <c r="AB289" s="131"/>
      <c r="AE289" s="131"/>
      <c r="AH289" s="131"/>
      <c r="AK289" s="131"/>
      <c r="AN289" s="169"/>
    </row>
    <row r="290" spans="23:40" x14ac:dyDescent="0.25">
      <c r="W290" s="131"/>
      <c r="Y290" s="131"/>
      <c r="AB290" s="131"/>
      <c r="AE290" s="131"/>
      <c r="AH290" s="131"/>
      <c r="AK290" s="131"/>
      <c r="AN290" s="169"/>
    </row>
    <row r="291" spans="23:40" x14ac:dyDescent="0.25">
      <c r="W291" s="131"/>
      <c r="Y291" s="131"/>
      <c r="AB291" s="131"/>
      <c r="AE291" s="131"/>
      <c r="AH291" s="131"/>
      <c r="AK291" s="131"/>
      <c r="AN291" s="169"/>
    </row>
    <row r="292" spans="23:40" x14ac:dyDescent="0.25">
      <c r="W292" s="131"/>
      <c r="Y292" s="131"/>
      <c r="AB292" s="131"/>
      <c r="AE292" s="131"/>
      <c r="AH292" s="131"/>
      <c r="AK292" s="131"/>
      <c r="AN292" s="169"/>
    </row>
    <row r="293" spans="23:40" x14ac:dyDescent="0.25">
      <c r="W293" s="131"/>
      <c r="Y293" s="131"/>
      <c r="AB293" s="131"/>
      <c r="AE293" s="131"/>
      <c r="AH293" s="131"/>
      <c r="AK293" s="131"/>
      <c r="AN293" s="169"/>
    </row>
    <row r="294" spans="23:40" x14ac:dyDescent="0.25">
      <c r="W294" s="131"/>
      <c r="Y294" s="131"/>
      <c r="AB294" s="131"/>
      <c r="AE294" s="131"/>
      <c r="AH294" s="131"/>
      <c r="AK294" s="131"/>
      <c r="AN294" s="169"/>
    </row>
    <row r="295" spans="23:40" x14ac:dyDescent="0.25">
      <c r="W295" s="131"/>
      <c r="Y295" s="131"/>
      <c r="AB295" s="131"/>
      <c r="AE295" s="131"/>
      <c r="AH295" s="131"/>
      <c r="AK295" s="131"/>
      <c r="AN295" s="169"/>
    </row>
    <row r="296" spans="23:40" x14ac:dyDescent="0.25">
      <c r="W296" s="131"/>
      <c r="Y296" s="131"/>
      <c r="AB296" s="131"/>
      <c r="AE296" s="131"/>
      <c r="AH296" s="131"/>
      <c r="AK296" s="131"/>
      <c r="AN296" s="169"/>
    </row>
    <row r="297" spans="23:40" x14ac:dyDescent="0.25">
      <c r="W297" s="131"/>
      <c r="Y297" s="131"/>
      <c r="AB297" s="131"/>
      <c r="AE297" s="131"/>
      <c r="AH297" s="131"/>
      <c r="AK297" s="131"/>
      <c r="AN297" s="169"/>
    </row>
    <row r="298" spans="23:40" x14ac:dyDescent="0.25">
      <c r="W298" s="131"/>
      <c r="Y298" s="131"/>
      <c r="AB298" s="131"/>
      <c r="AE298" s="131"/>
      <c r="AH298" s="131"/>
      <c r="AK298" s="131"/>
      <c r="AN298" s="169"/>
    </row>
    <row r="299" spans="23:40" x14ac:dyDescent="0.25">
      <c r="W299" s="131"/>
      <c r="Y299" s="131"/>
      <c r="AB299" s="131"/>
      <c r="AE299" s="131"/>
      <c r="AH299" s="131"/>
      <c r="AK299" s="131"/>
      <c r="AN299" s="169"/>
    </row>
    <row r="300" spans="23:40" x14ac:dyDescent="0.25">
      <c r="W300" s="131"/>
      <c r="Y300" s="131"/>
      <c r="AB300" s="131"/>
      <c r="AE300" s="131"/>
      <c r="AH300" s="131"/>
      <c r="AK300" s="131"/>
      <c r="AN300" s="169"/>
    </row>
    <row r="301" spans="23:40" x14ac:dyDescent="0.25">
      <c r="W301" s="131"/>
      <c r="Y301" s="131"/>
      <c r="AB301" s="131"/>
      <c r="AE301" s="131"/>
      <c r="AH301" s="131"/>
      <c r="AK301" s="131"/>
      <c r="AN301" s="169"/>
    </row>
    <row r="302" spans="23:40" x14ac:dyDescent="0.25">
      <c r="W302" s="131"/>
      <c r="Y302" s="131"/>
      <c r="AB302" s="131"/>
      <c r="AE302" s="131"/>
      <c r="AH302" s="131"/>
      <c r="AK302" s="131"/>
      <c r="AN302" s="169"/>
    </row>
    <row r="303" spans="23:40" x14ac:dyDescent="0.25">
      <c r="W303" s="131"/>
      <c r="Y303" s="131"/>
      <c r="AB303" s="131"/>
      <c r="AE303" s="131"/>
      <c r="AH303" s="131"/>
      <c r="AK303" s="131"/>
      <c r="AN303" s="169"/>
    </row>
    <row r="304" spans="23:40" x14ac:dyDescent="0.25">
      <c r="W304" s="131"/>
      <c r="Y304" s="131"/>
      <c r="AB304" s="131"/>
      <c r="AE304" s="131"/>
      <c r="AH304" s="131"/>
      <c r="AK304" s="131"/>
      <c r="AN304" s="169"/>
    </row>
    <row r="305" spans="23:40" x14ac:dyDescent="0.25">
      <c r="W305" s="131"/>
      <c r="Y305" s="131"/>
      <c r="AB305" s="131"/>
      <c r="AE305" s="131"/>
      <c r="AH305" s="131"/>
      <c r="AK305" s="131"/>
      <c r="AN305" s="169"/>
    </row>
    <row r="306" spans="23:40" x14ac:dyDescent="0.25">
      <c r="W306" s="131"/>
      <c r="Y306" s="131"/>
      <c r="AB306" s="131"/>
      <c r="AE306" s="131"/>
      <c r="AH306" s="131"/>
      <c r="AK306" s="131"/>
      <c r="AN306" s="169"/>
    </row>
    <row r="307" spans="23:40" x14ac:dyDescent="0.25">
      <c r="W307" s="131"/>
      <c r="Y307" s="131"/>
      <c r="AB307" s="131"/>
      <c r="AE307" s="131"/>
      <c r="AH307" s="131"/>
      <c r="AK307" s="131"/>
      <c r="AN307" s="169"/>
    </row>
    <row r="308" spans="23:40" x14ac:dyDescent="0.25">
      <c r="W308" s="131"/>
      <c r="Y308" s="131"/>
      <c r="AB308" s="131"/>
      <c r="AE308" s="131"/>
      <c r="AH308" s="131"/>
      <c r="AK308" s="131"/>
      <c r="AN308" s="169"/>
    </row>
    <row r="309" spans="23:40" x14ac:dyDescent="0.25">
      <c r="W309" s="131"/>
      <c r="Y309" s="131"/>
      <c r="AB309" s="131"/>
      <c r="AE309" s="131"/>
      <c r="AH309" s="131"/>
      <c r="AK309" s="131"/>
      <c r="AN309" s="169"/>
    </row>
    <row r="310" spans="23:40" x14ac:dyDescent="0.25">
      <c r="W310" s="131"/>
      <c r="Y310" s="131"/>
      <c r="AB310" s="131"/>
      <c r="AE310" s="131"/>
      <c r="AH310" s="131"/>
      <c r="AK310" s="131"/>
      <c r="AN310" s="169"/>
    </row>
    <row r="311" spans="23:40" x14ac:dyDescent="0.25">
      <c r="W311" s="131"/>
      <c r="Y311" s="131"/>
      <c r="AB311" s="131"/>
      <c r="AE311" s="131"/>
      <c r="AH311" s="131"/>
      <c r="AK311" s="131"/>
      <c r="AN311" s="169"/>
    </row>
    <row r="312" spans="23:40" x14ac:dyDescent="0.25">
      <c r="W312" s="131"/>
      <c r="Y312" s="131"/>
      <c r="AB312" s="131"/>
      <c r="AE312" s="131"/>
      <c r="AH312" s="131"/>
      <c r="AK312" s="131"/>
      <c r="AN312" s="169"/>
    </row>
    <row r="313" spans="23:40" x14ac:dyDescent="0.25">
      <c r="W313" s="131"/>
      <c r="Y313" s="131"/>
      <c r="AB313" s="131"/>
      <c r="AE313" s="131"/>
      <c r="AH313" s="131"/>
      <c r="AK313" s="131"/>
      <c r="AN313" s="169"/>
    </row>
    <row r="314" spans="23:40" x14ac:dyDescent="0.25">
      <c r="W314" s="131"/>
      <c r="Y314" s="131"/>
      <c r="AB314" s="131"/>
      <c r="AE314" s="131"/>
      <c r="AH314" s="131"/>
      <c r="AK314" s="131"/>
      <c r="AN314" s="169"/>
    </row>
    <row r="315" spans="23:40" x14ac:dyDescent="0.25">
      <c r="W315" s="131"/>
      <c r="Y315" s="131"/>
      <c r="AB315" s="131"/>
      <c r="AE315" s="131"/>
      <c r="AH315" s="131"/>
      <c r="AK315" s="131"/>
      <c r="AN315" s="169"/>
    </row>
    <row r="316" spans="23:40" x14ac:dyDescent="0.25">
      <c r="W316" s="131"/>
      <c r="Y316" s="131"/>
      <c r="AB316" s="131"/>
      <c r="AE316" s="131"/>
      <c r="AH316" s="131"/>
      <c r="AK316" s="131"/>
      <c r="AN316" s="169"/>
    </row>
    <row r="317" spans="23:40" x14ac:dyDescent="0.25">
      <c r="W317" s="131"/>
      <c r="Y317" s="131"/>
      <c r="AB317" s="131"/>
      <c r="AE317" s="131"/>
      <c r="AH317" s="131"/>
      <c r="AK317" s="131"/>
      <c r="AN317" s="169"/>
    </row>
    <row r="318" spans="23:40" x14ac:dyDescent="0.25">
      <c r="W318" s="131"/>
      <c r="Y318" s="131"/>
      <c r="AB318" s="131"/>
      <c r="AE318" s="131"/>
      <c r="AH318" s="131"/>
      <c r="AK318" s="131"/>
      <c r="AN318" s="169"/>
    </row>
    <row r="319" spans="23:40" x14ac:dyDescent="0.25">
      <c r="W319" s="131"/>
      <c r="Y319" s="131"/>
      <c r="AB319" s="131"/>
      <c r="AE319" s="131"/>
      <c r="AH319" s="131"/>
      <c r="AK319" s="131"/>
      <c r="AN319" s="169"/>
    </row>
    <row r="320" spans="23:40" x14ac:dyDescent="0.25">
      <c r="W320" s="131"/>
      <c r="Y320" s="131"/>
      <c r="AB320" s="131"/>
      <c r="AE320" s="131"/>
      <c r="AH320" s="131"/>
      <c r="AK320" s="131"/>
      <c r="AN320" s="169"/>
    </row>
    <row r="321" spans="23:40" x14ac:dyDescent="0.25">
      <c r="W321" s="131"/>
      <c r="Y321" s="131"/>
      <c r="AB321" s="131"/>
      <c r="AE321" s="131"/>
      <c r="AH321" s="131"/>
      <c r="AK321" s="131"/>
      <c r="AN321" s="169"/>
    </row>
    <row r="322" spans="23:40" x14ac:dyDescent="0.25">
      <c r="W322" s="131"/>
      <c r="Y322" s="131"/>
      <c r="AB322" s="131"/>
      <c r="AE322" s="131"/>
      <c r="AH322" s="131"/>
      <c r="AK322" s="131"/>
      <c r="AN322" s="169"/>
    </row>
    <row r="323" spans="23:40" x14ac:dyDescent="0.25">
      <c r="W323" s="131"/>
      <c r="Y323" s="131"/>
      <c r="AB323" s="131"/>
      <c r="AE323" s="131"/>
      <c r="AH323" s="131"/>
      <c r="AK323" s="131"/>
      <c r="AN323" s="169"/>
    </row>
    <row r="324" spans="23:40" x14ac:dyDescent="0.25">
      <c r="W324" s="131"/>
      <c r="Y324" s="131"/>
      <c r="AB324" s="131"/>
      <c r="AE324" s="131"/>
      <c r="AH324" s="131"/>
      <c r="AK324" s="131"/>
      <c r="AN324" s="169"/>
    </row>
    <row r="325" spans="23:40" x14ac:dyDescent="0.25">
      <c r="W325" s="131"/>
      <c r="Y325" s="131"/>
      <c r="AB325" s="131"/>
      <c r="AE325" s="131"/>
      <c r="AH325" s="131"/>
      <c r="AK325" s="131"/>
      <c r="AN325" s="169"/>
    </row>
    <row r="326" spans="23:40" x14ac:dyDescent="0.25">
      <c r="W326" s="131"/>
      <c r="Y326" s="131"/>
      <c r="AB326" s="131"/>
      <c r="AE326" s="131"/>
      <c r="AH326" s="131"/>
      <c r="AK326" s="131"/>
      <c r="AN326" s="169"/>
    </row>
    <row r="327" spans="23:40" x14ac:dyDescent="0.25">
      <c r="W327" s="131"/>
      <c r="Y327" s="131"/>
      <c r="AB327" s="131"/>
      <c r="AE327" s="131"/>
      <c r="AH327" s="131"/>
      <c r="AK327" s="131"/>
      <c r="AN327" s="169"/>
    </row>
    <row r="328" spans="23:40" x14ac:dyDescent="0.25">
      <c r="W328" s="131"/>
      <c r="Y328" s="131"/>
      <c r="AB328" s="131"/>
      <c r="AE328" s="131"/>
      <c r="AH328" s="131"/>
      <c r="AK328" s="131"/>
      <c r="AN328" s="169"/>
    </row>
    <row r="329" spans="23:40" x14ac:dyDescent="0.25">
      <c r="W329" s="131"/>
      <c r="Y329" s="131"/>
      <c r="AB329" s="131"/>
      <c r="AE329" s="131"/>
      <c r="AH329" s="131"/>
      <c r="AK329" s="131"/>
      <c r="AN329" s="169"/>
    </row>
    <row r="330" spans="23:40" x14ac:dyDescent="0.25">
      <c r="W330" s="131"/>
      <c r="Y330" s="131"/>
      <c r="AB330" s="131"/>
      <c r="AE330" s="131"/>
      <c r="AH330" s="131"/>
      <c r="AK330" s="131"/>
      <c r="AN330" s="169"/>
    </row>
    <row r="331" spans="23:40" x14ac:dyDescent="0.25">
      <c r="W331" s="131"/>
      <c r="Y331" s="131"/>
      <c r="AB331" s="131"/>
      <c r="AE331" s="131"/>
      <c r="AH331" s="131"/>
      <c r="AK331" s="131"/>
      <c r="AN331" s="169"/>
    </row>
    <row r="332" spans="23:40" x14ac:dyDescent="0.25">
      <c r="W332" s="131"/>
      <c r="Y332" s="131"/>
      <c r="AB332" s="131"/>
      <c r="AE332" s="131"/>
      <c r="AH332" s="131"/>
      <c r="AK332" s="131"/>
      <c r="AN332" s="169"/>
    </row>
    <row r="333" spans="23:40" x14ac:dyDescent="0.25">
      <c r="W333" s="131"/>
      <c r="Y333" s="131"/>
      <c r="AB333" s="131"/>
      <c r="AE333" s="131"/>
      <c r="AH333" s="131"/>
      <c r="AK333" s="131"/>
      <c r="AN333" s="169"/>
    </row>
    <row r="334" spans="23:40" x14ac:dyDescent="0.25">
      <c r="W334" s="131"/>
      <c r="Y334" s="131"/>
      <c r="AB334" s="131"/>
      <c r="AE334" s="131"/>
      <c r="AH334" s="131"/>
      <c r="AK334" s="131"/>
      <c r="AN334" s="169"/>
    </row>
    <row r="335" spans="23:40" x14ac:dyDescent="0.25">
      <c r="W335" s="131"/>
      <c r="Y335" s="131"/>
      <c r="AB335" s="131"/>
      <c r="AE335" s="131"/>
      <c r="AH335" s="131"/>
      <c r="AK335" s="131"/>
      <c r="AN335" s="169"/>
    </row>
    <row r="336" spans="23:40" x14ac:dyDescent="0.25">
      <c r="W336" s="131"/>
      <c r="Y336" s="131"/>
      <c r="AB336" s="131"/>
      <c r="AE336" s="131"/>
      <c r="AH336" s="131"/>
      <c r="AK336" s="131"/>
      <c r="AN336" s="169"/>
    </row>
    <row r="337" spans="23:40" x14ac:dyDescent="0.25">
      <c r="W337" s="131"/>
      <c r="Y337" s="131"/>
      <c r="AB337" s="131"/>
      <c r="AE337" s="131"/>
      <c r="AH337" s="131"/>
      <c r="AK337" s="131"/>
      <c r="AN337" s="169"/>
    </row>
    <row r="338" spans="23:40" x14ac:dyDescent="0.25">
      <c r="W338" s="131"/>
      <c r="Y338" s="131"/>
      <c r="AB338" s="131"/>
      <c r="AE338" s="131"/>
      <c r="AH338" s="131"/>
      <c r="AK338" s="131"/>
      <c r="AN338" s="169"/>
    </row>
    <row r="339" spans="23:40" x14ac:dyDescent="0.25">
      <c r="W339" s="131"/>
      <c r="Y339" s="131"/>
      <c r="AB339" s="131"/>
      <c r="AE339" s="131"/>
      <c r="AH339" s="131"/>
      <c r="AK339" s="131"/>
      <c r="AN339" s="169"/>
    </row>
    <row r="340" spans="23:40" x14ac:dyDescent="0.25">
      <c r="W340" s="131"/>
      <c r="Y340" s="131"/>
      <c r="AB340" s="131"/>
      <c r="AE340" s="131"/>
      <c r="AH340" s="131"/>
      <c r="AK340" s="131"/>
      <c r="AN340" s="169"/>
    </row>
    <row r="341" spans="23:40" x14ac:dyDescent="0.25">
      <c r="W341" s="131"/>
      <c r="Y341" s="131"/>
      <c r="AB341" s="131"/>
      <c r="AE341" s="131"/>
      <c r="AH341" s="131"/>
      <c r="AK341" s="131"/>
      <c r="AN341" s="169"/>
    </row>
    <row r="342" spans="23:40" x14ac:dyDescent="0.25">
      <c r="W342" s="131"/>
      <c r="Y342" s="131"/>
      <c r="AB342" s="131"/>
      <c r="AE342" s="131"/>
      <c r="AH342" s="131"/>
      <c r="AK342" s="131"/>
      <c r="AN342" s="169"/>
    </row>
    <row r="343" spans="23:40" x14ac:dyDescent="0.25">
      <c r="W343" s="131"/>
      <c r="Y343" s="131"/>
      <c r="AB343" s="131"/>
      <c r="AE343" s="131"/>
      <c r="AH343" s="131"/>
      <c r="AK343" s="131"/>
      <c r="AN343" s="169"/>
    </row>
    <row r="344" spans="23:40" x14ac:dyDescent="0.25">
      <c r="W344" s="131"/>
      <c r="Y344" s="131"/>
      <c r="AB344" s="131"/>
      <c r="AE344" s="131"/>
      <c r="AH344" s="131"/>
      <c r="AK344" s="131"/>
      <c r="AN344" s="169"/>
    </row>
    <row r="345" spans="23:40" x14ac:dyDescent="0.25">
      <c r="W345" s="131"/>
      <c r="Y345" s="131"/>
      <c r="AB345" s="131"/>
      <c r="AE345" s="131"/>
      <c r="AH345" s="131"/>
      <c r="AK345" s="131"/>
      <c r="AN345" s="169"/>
    </row>
    <row r="346" spans="23:40" x14ac:dyDescent="0.25">
      <c r="W346" s="131"/>
      <c r="Y346" s="131"/>
      <c r="AB346" s="131"/>
      <c r="AE346" s="131"/>
      <c r="AH346" s="131"/>
      <c r="AK346" s="131"/>
      <c r="AN346" s="169"/>
    </row>
    <row r="347" spans="23:40" x14ac:dyDescent="0.25">
      <c r="W347" s="131"/>
      <c r="Y347" s="131"/>
      <c r="AB347" s="131"/>
      <c r="AE347" s="131"/>
      <c r="AH347" s="131"/>
      <c r="AK347" s="131"/>
      <c r="AN347" s="169"/>
    </row>
    <row r="348" spans="23:40" x14ac:dyDescent="0.25">
      <c r="W348" s="131"/>
      <c r="Y348" s="131"/>
      <c r="AB348" s="131"/>
      <c r="AE348" s="131"/>
      <c r="AH348" s="131"/>
      <c r="AK348" s="131"/>
      <c r="AN348" s="169"/>
    </row>
    <row r="349" spans="23:40" x14ac:dyDescent="0.25">
      <c r="W349" s="131"/>
      <c r="Y349" s="131"/>
      <c r="AB349" s="131"/>
      <c r="AE349" s="131"/>
      <c r="AH349" s="131"/>
      <c r="AK349" s="131"/>
      <c r="AN349" s="169"/>
    </row>
    <row r="350" spans="23:40" x14ac:dyDescent="0.25">
      <c r="W350" s="131"/>
      <c r="Y350" s="131"/>
      <c r="AB350" s="131"/>
      <c r="AE350" s="131"/>
      <c r="AH350" s="131"/>
      <c r="AK350" s="131"/>
      <c r="AN350" s="169"/>
    </row>
    <row r="351" spans="23:40" x14ac:dyDescent="0.25">
      <c r="W351" s="131"/>
      <c r="Y351" s="131"/>
      <c r="AB351" s="131"/>
      <c r="AE351" s="131"/>
      <c r="AH351" s="131"/>
      <c r="AK351" s="131"/>
      <c r="AN351" s="169"/>
    </row>
    <row r="352" spans="23:40" x14ac:dyDescent="0.25">
      <c r="W352" s="131"/>
      <c r="Y352" s="131"/>
      <c r="AB352" s="131"/>
      <c r="AE352" s="131"/>
      <c r="AH352" s="131"/>
      <c r="AK352" s="131"/>
      <c r="AN352" s="169"/>
    </row>
    <row r="353" spans="23:40" x14ac:dyDescent="0.25">
      <c r="W353" s="131"/>
      <c r="Y353" s="131"/>
      <c r="AB353" s="131"/>
      <c r="AE353" s="131"/>
      <c r="AH353" s="131"/>
      <c r="AK353" s="131"/>
      <c r="AN353" s="169"/>
    </row>
    <row r="354" spans="23:40" x14ac:dyDescent="0.25">
      <c r="W354" s="131"/>
      <c r="Y354" s="131"/>
      <c r="AB354" s="131"/>
      <c r="AE354" s="131"/>
      <c r="AH354" s="131"/>
      <c r="AK354" s="131"/>
      <c r="AN354" s="169"/>
    </row>
    <row r="355" spans="23:40" x14ac:dyDescent="0.25">
      <c r="W355" s="131"/>
      <c r="Y355" s="131"/>
      <c r="AB355" s="131"/>
      <c r="AE355" s="131"/>
      <c r="AH355" s="131"/>
      <c r="AK355" s="131"/>
      <c r="AN355" s="169"/>
    </row>
    <row r="356" spans="23:40" x14ac:dyDescent="0.25">
      <c r="W356" s="131"/>
      <c r="Y356" s="131"/>
      <c r="AB356" s="131"/>
      <c r="AE356" s="131"/>
      <c r="AH356" s="131"/>
      <c r="AK356" s="131"/>
      <c r="AN356" s="169"/>
    </row>
    <row r="357" spans="23:40" x14ac:dyDescent="0.25">
      <c r="W357" s="131"/>
      <c r="Y357" s="131"/>
      <c r="AB357" s="131"/>
      <c r="AE357" s="131"/>
      <c r="AH357" s="131"/>
      <c r="AK357" s="131"/>
      <c r="AN357" s="169"/>
    </row>
    <row r="358" spans="23:40" x14ac:dyDescent="0.25">
      <c r="W358" s="131"/>
      <c r="Y358" s="131"/>
      <c r="AB358" s="131"/>
      <c r="AE358" s="131"/>
      <c r="AH358" s="131"/>
      <c r="AK358" s="131"/>
      <c r="AN358" s="169"/>
    </row>
    <row r="359" spans="23:40" x14ac:dyDescent="0.25">
      <c r="W359" s="131"/>
      <c r="Y359" s="131"/>
      <c r="AB359" s="131"/>
      <c r="AE359" s="131"/>
      <c r="AH359" s="131"/>
      <c r="AK359" s="131"/>
      <c r="AN359" s="169"/>
    </row>
    <row r="360" spans="23:40" x14ac:dyDescent="0.25">
      <c r="W360" s="131"/>
      <c r="Y360" s="131"/>
      <c r="AB360" s="131"/>
      <c r="AE360" s="131"/>
      <c r="AH360" s="131"/>
      <c r="AK360" s="131"/>
      <c r="AN360" s="169"/>
    </row>
    <row r="361" spans="23:40" x14ac:dyDescent="0.25">
      <c r="W361" s="131"/>
      <c r="Y361" s="131"/>
      <c r="AB361" s="131"/>
      <c r="AE361" s="131"/>
      <c r="AH361" s="131"/>
      <c r="AK361" s="131"/>
      <c r="AN361" s="169"/>
    </row>
    <row r="362" spans="23:40" x14ac:dyDescent="0.25">
      <c r="W362" s="131"/>
      <c r="Y362" s="131"/>
      <c r="AB362" s="131"/>
      <c r="AE362" s="131"/>
      <c r="AH362" s="131"/>
      <c r="AK362" s="131"/>
      <c r="AN362" s="169"/>
    </row>
    <row r="363" spans="23:40" x14ac:dyDescent="0.25">
      <c r="W363" s="131"/>
      <c r="Y363" s="131"/>
      <c r="AB363" s="131"/>
      <c r="AE363" s="131"/>
      <c r="AH363" s="131"/>
      <c r="AK363" s="131"/>
      <c r="AN363" s="169"/>
    </row>
    <row r="364" spans="23:40" x14ac:dyDescent="0.25">
      <c r="W364" s="131"/>
      <c r="Y364" s="131"/>
      <c r="AB364" s="131"/>
      <c r="AE364" s="131"/>
      <c r="AH364" s="131"/>
      <c r="AK364" s="131"/>
      <c r="AN364" s="169"/>
    </row>
    <row r="365" spans="23:40" x14ac:dyDescent="0.25">
      <c r="W365" s="131"/>
      <c r="Y365" s="131"/>
      <c r="AB365" s="131"/>
      <c r="AE365" s="131"/>
      <c r="AH365" s="131"/>
      <c r="AK365" s="131"/>
      <c r="AN365" s="169"/>
    </row>
    <row r="366" spans="23:40" x14ac:dyDescent="0.25">
      <c r="W366" s="131"/>
      <c r="Y366" s="131"/>
      <c r="AB366" s="131"/>
      <c r="AE366" s="131"/>
      <c r="AH366" s="131"/>
      <c r="AK366" s="131"/>
      <c r="AN366" s="169"/>
    </row>
    <row r="367" spans="23:40" x14ac:dyDescent="0.25">
      <c r="W367" s="131"/>
      <c r="Y367" s="131"/>
      <c r="AB367" s="131"/>
      <c r="AE367" s="131"/>
      <c r="AH367" s="131"/>
      <c r="AK367" s="131"/>
      <c r="AN367" s="169"/>
    </row>
    <row r="368" spans="23:40" x14ac:dyDescent="0.25">
      <c r="W368" s="131"/>
      <c r="Y368" s="131"/>
      <c r="AB368" s="131"/>
      <c r="AE368" s="131"/>
      <c r="AH368" s="131"/>
      <c r="AK368" s="131"/>
      <c r="AN368" s="169"/>
    </row>
    <row r="369" spans="23:40" x14ac:dyDescent="0.25">
      <c r="W369" s="131"/>
      <c r="Y369" s="131"/>
      <c r="AB369" s="131"/>
      <c r="AE369" s="131"/>
      <c r="AH369" s="131"/>
      <c r="AK369" s="131"/>
      <c r="AN369" s="169"/>
    </row>
    <row r="370" spans="23:40" x14ac:dyDescent="0.25">
      <c r="W370" s="131"/>
      <c r="Y370" s="131"/>
      <c r="AB370" s="131"/>
      <c r="AE370" s="131"/>
      <c r="AH370" s="131"/>
      <c r="AK370" s="131"/>
      <c r="AN370" s="169"/>
    </row>
    <row r="371" spans="23:40" x14ac:dyDescent="0.25">
      <c r="W371" s="131"/>
      <c r="Y371" s="131"/>
      <c r="AB371" s="131"/>
      <c r="AE371" s="131"/>
      <c r="AH371" s="131"/>
      <c r="AK371" s="131"/>
      <c r="AN371" s="169"/>
    </row>
    <row r="372" spans="23:40" x14ac:dyDescent="0.25">
      <c r="W372" s="131"/>
      <c r="Y372" s="131"/>
      <c r="AB372" s="131"/>
      <c r="AE372" s="131"/>
      <c r="AH372" s="131"/>
      <c r="AK372" s="131"/>
      <c r="AN372" s="169"/>
    </row>
    <row r="373" spans="23:40" x14ac:dyDescent="0.25">
      <c r="W373" s="131"/>
      <c r="Y373" s="131"/>
      <c r="AB373" s="131"/>
      <c r="AE373" s="131"/>
      <c r="AH373" s="131"/>
      <c r="AK373" s="131"/>
      <c r="AN373" s="169"/>
    </row>
    <row r="374" spans="23:40" x14ac:dyDescent="0.25">
      <c r="W374" s="131"/>
      <c r="Y374" s="131"/>
      <c r="AB374" s="131"/>
      <c r="AE374" s="131"/>
      <c r="AH374" s="131"/>
      <c r="AK374" s="131"/>
      <c r="AN374" s="169"/>
    </row>
    <row r="375" spans="23:40" x14ac:dyDescent="0.25">
      <c r="W375" s="131"/>
      <c r="Y375" s="131"/>
      <c r="AB375" s="131"/>
      <c r="AE375" s="131"/>
      <c r="AH375" s="131"/>
      <c r="AK375" s="131"/>
      <c r="AN375" s="169"/>
    </row>
    <row r="376" spans="23:40" x14ac:dyDescent="0.25">
      <c r="W376" s="131"/>
      <c r="Y376" s="131"/>
      <c r="AB376" s="131"/>
      <c r="AE376" s="131"/>
      <c r="AH376" s="131"/>
      <c r="AK376" s="131"/>
      <c r="AN376" s="169"/>
    </row>
    <row r="377" spans="23:40" x14ac:dyDescent="0.25">
      <c r="W377" s="131"/>
      <c r="Y377" s="131"/>
      <c r="AB377" s="131"/>
      <c r="AE377" s="131"/>
      <c r="AH377" s="131"/>
      <c r="AK377" s="131"/>
      <c r="AN377" s="169"/>
    </row>
    <row r="378" spans="23:40" x14ac:dyDescent="0.25">
      <c r="W378" s="131"/>
      <c r="Y378" s="131"/>
      <c r="AB378" s="131"/>
      <c r="AE378" s="131"/>
      <c r="AH378" s="131"/>
      <c r="AK378" s="131"/>
      <c r="AN378" s="169"/>
    </row>
    <row r="379" spans="23:40" x14ac:dyDescent="0.25">
      <c r="W379" s="131"/>
      <c r="Y379" s="131"/>
      <c r="AB379" s="131"/>
      <c r="AE379" s="131"/>
      <c r="AH379" s="131"/>
      <c r="AK379" s="131"/>
      <c r="AN379" s="169"/>
    </row>
    <row r="380" spans="23:40" x14ac:dyDescent="0.25">
      <c r="W380" s="131"/>
      <c r="Y380" s="131"/>
      <c r="AB380" s="131"/>
      <c r="AE380" s="131"/>
      <c r="AH380" s="131"/>
      <c r="AK380" s="131"/>
      <c r="AN380" s="169"/>
    </row>
    <row r="381" spans="23:40" x14ac:dyDescent="0.25">
      <c r="W381" s="131"/>
      <c r="Y381" s="131"/>
      <c r="AB381" s="131"/>
      <c r="AE381" s="131"/>
      <c r="AH381" s="131"/>
      <c r="AK381" s="131"/>
      <c r="AN381" s="169"/>
    </row>
    <row r="382" spans="23:40" x14ac:dyDescent="0.25">
      <c r="W382" s="131"/>
      <c r="Y382" s="131"/>
      <c r="AB382" s="131"/>
      <c r="AE382" s="131"/>
      <c r="AH382" s="131"/>
      <c r="AK382" s="131"/>
      <c r="AN382" s="169"/>
    </row>
    <row r="383" spans="23:40" x14ac:dyDescent="0.25">
      <c r="W383" s="131"/>
      <c r="Y383" s="131"/>
      <c r="AB383" s="131"/>
      <c r="AE383" s="131"/>
      <c r="AH383" s="131"/>
      <c r="AK383" s="131"/>
      <c r="AN383" s="169"/>
    </row>
    <row r="384" spans="23:40" x14ac:dyDescent="0.25">
      <c r="W384" s="131"/>
      <c r="Y384" s="131"/>
      <c r="AB384" s="131"/>
      <c r="AE384" s="131"/>
      <c r="AH384" s="131"/>
      <c r="AK384" s="131"/>
      <c r="AN384" s="169"/>
    </row>
    <row r="385" spans="23:40" x14ac:dyDescent="0.25">
      <c r="W385" s="131"/>
      <c r="Y385" s="131"/>
      <c r="AB385" s="131"/>
      <c r="AE385" s="131"/>
      <c r="AH385" s="131"/>
      <c r="AK385" s="131"/>
      <c r="AN385" s="169"/>
    </row>
    <row r="386" spans="23:40" x14ac:dyDescent="0.25">
      <c r="W386" s="131"/>
      <c r="Y386" s="131"/>
      <c r="AB386" s="131"/>
      <c r="AE386" s="131"/>
      <c r="AH386" s="131"/>
      <c r="AK386" s="131"/>
      <c r="AN386" s="169"/>
    </row>
    <row r="387" spans="23:40" x14ac:dyDescent="0.25">
      <c r="W387" s="131"/>
      <c r="Y387" s="131"/>
      <c r="AB387" s="131"/>
      <c r="AE387" s="131"/>
      <c r="AH387" s="131"/>
      <c r="AK387" s="131"/>
      <c r="AN387" s="169"/>
    </row>
    <row r="388" spans="23:40" x14ac:dyDescent="0.25">
      <c r="W388" s="131"/>
      <c r="Y388" s="131"/>
      <c r="AB388" s="131"/>
      <c r="AE388" s="131"/>
      <c r="AH388" s="131"/>
      <c r="AK388" s="131"/>
      <c r="AN388" s="169"/>
    </row>
    <row r="389" spans="23:40" x14ac:dyDescent="0.25">
      <c r="W389" s="131"/>
      <c r="Y389" s="131"/>
      <c r="AB389" s="131"/>
      <c r="AE389" s="131"/>
      <c r="AH389" s="131"/>
      <c r="AK389" s="131"/>
      <c r="AN389" s="169"/>
    </row>
    <row r="390" spans="23:40" x14ac:dyDescent="0.25">
      <c r="W390" s="131"/>
      <c r="Y390" s="131"/>
      <c r="AB390" s="131"/>
      <c r="AE390" s="131"/>
      <c r="AH390" s="131"/>
      <c r="AK390" s="131"/>
      <c r="AN390" s="169"/>
    </row>
    <row r="391" spans="23:40" x14ac:dyDescent="0.25">
      <c r="W391" s="131"/>
      <c r="Y391" s="131"/>
      <c r="AB391" s="131"/>
      <c r="AE391" s="131"/>
      <c r="AH391" s="131"/>
      <c r="AK391" s="131"/>
      <c r="AN391" s="169"/>
    </row>
    <row r="392" spans="23:40" x14ac:dyDescent="0.25">
      <c r="W392" s="131"/>
      <c r="Y392" s="131"/>
      <c r="AB392" s="131"/>
      <c r="AE392" s="131"/>
      <c r="AH392" s="131"/>
      <c r="AK392" s="131"/>
      <c r="AN392" s="169"/>
    </row>
    <row r="393" spans="23:40" x14ac:dyDescent="0.25">
      <c r="W393" s="131"/>
      <c r="Y393" s="131"/>
      <c r="AB393" s="131"/>
      <c r="AE393" s="131"/>
      <c r="AH393" s="131"/>
      <c r="AK393" s="131"/>
      <c r="AN393" s="169"/>
    </row>
    <row r="394" spans="23:40" x14ac:dyDescent="0.25">
      <c r="W394" s="131"/>
      <c r="Y394" s="131"/>
      <c r="AB394" s="131"/>
      <c r="AE394" s="131"/>
      <c r="AH394" s="131"/>
      <c r="AK394" s="131"/>
      <c r="AN394" s="169"/>
    </row>
    <row r="395" spans="23:40" x14ac:dyDescent="0.25">
      <c r="W395" s="131"/>
      <c r="Y395" s="131"/>
      <c r="AB395" s="131"/>
      <c r="AE395" s="131"/>
      <c r="AH395" s="131"/>
      <c r="AK395" s="131"/>
      <c r="AN395" s="169"/>
    </row>
    <row r="396" spans="23:40" x14ac:dyDescent="0.25">
      <c r="W396" s="131"/>
      <c r="Y396" s="131"/>
      <c r="AB396" s="131"/>
      <c r="AE396" s="131"/>
      <c r="AH396" s="131"/>
      <c r="AK396" s="131"/>
      <c r="AN396" s="169"/>
    </row>
    <row r="397" spans="23:40" x14ac:dyDescent="0.25">
      <c r="W397" s="131"/>
      <c r="Y397" s="131"/>
      <c r="AB397" s="131"/>
      <c r="AE397" s="131"/>
      <c r="AH397" s="131"/>
      <c r="AK397" s="131"/>
      <c r="AN397" s="169"/>
    </row>
    <row r="398" spans="23:40" x14ac:dyDescent="0.25">
      <c r="W398" s="131"/>
      <c r="Y398" s="131"/>
      <c r="AB398" s="131"/>
      <c r="AE398" s="131"/>
      <c r="AH398" s="131"/>
      <c r="AK398" s="131"/>
      <c r="AN398" s="169"/>
    </row>
    <row r="399" spans="23:40" x14ac:dyDescent="0.25">
      <c r="W399" s="131"/>
      <c r="Y399" s="131"/>
      <c r="AB399" s="131"/>
      <c r="AE399" s="131"/>
      <c r="AH399" s="131"/>
      <c r="AK399" s="131"/>
      <c r="AN399" s="169"/>
    </row>
    <row r="400" spans="23:40" x14ac:dyDescent="0.25">
      <c r="W400" s="131"/>
      <c r="Y400" s="131"/>
      <c r="AB400" s="131"/>
      <c r="AE400" s="131"/>
      <c r="AH400" s="131"/>
      <c r="AK400" s="131"/>
      <c r="AN400" s="169"/>
    </row>
    <row r="401" spans="23:40" x14ac:dyDescent="0.25">
      <c r="W401" s="131"/>
      <c r="Y401" s="131"/>
      <c r="AB401" s="131"/>
      <c r="AE401" s="131"/>
      <c r="AH401" s="131"/>
      <c r="AK401" s="131"/>
      <c r="AN401" s="169"/>
    </row>
    <row r="402" spans="23:40" x14ac:dyDescent="0.25">
      <c r="W402" s="131"/>
      <c r="Y402" s="131"/>
      <c r="AB402" s="131"/>
      <c r="AE402" s="131"/>
      <c r="AH402" s="131"/>
      <c r="AK402" s="131"/>
      <c r="AN402" s="169"/>
    </row>
    <row r="403" spans="23:40" x14ac:dyDescent="0.25">
      <c r="W403" s="131"/>
      <c r="Y403" s="131"/>
      <c r="AB403" s="131"/>
      <c r="AE403" s="131"/>
      <c r="AH403" s="131"/>
      <c r="AK403" s="131"/>
      <c r="AN403" s="169"/>
    </row>
    <row r="404" spans="23:40" x14ac:dyDescent="0.25">
      <c r="W404" s="131"/>
      <c r="Y404" s="131"/>
      <c r="AB404" s="131"/>
      <c r="AE404" s="131"/>
      <c r="AH404" s="131"/>
      <c r="AK404" s="131"/>
      <c r="AN404" s="169"/>
    </row>
    <row r="405" spans="23:40" x14ac:dyDescent="0.25">
      <c r="W405" s="131"/>
      <c r="Y405" s="131"/>
      <c r="AB405" s="131"/>
      <c r="AE405" s="131"/>
      <c r="AH405" s="131"/>
      <c r="AK405" s="131"/>
      <c r="AN405" s="169"/>
    </row>
    <row r="406" spans="23:40" x14ac:dyDescent="0.25">
      <c r="W406" s="131"/>
      <c r="Y406" s="131"/>
      <c r="AB406" s="131"/>
      <c r="AE406" s="131"/>
      <c r="AH406" s="131"/>
      <c r="AK406" s="131"/>
      <c r="AN406" s="169"/>
    </row>
    <row r="407" spans="23:40" x14ac:dyDescent="0.25">
      <c r="W407" s="131"/>
      <c r="Y407" s="131"/>
      <c r="AB407" s="131"/>
      <c r="AE407" s="131"/>
      <c r="AH407" s="131"/>
      <c r="AK407" s="131"/>
      <c r="AN407" s="169"/>
    </row>
    <row r="408" spans="23:40" x14ac:dyDescent="0.25">
      <c r="W408" s="131"/>
      <c r="Y408" s="131"/>
      <c r="AB408" s="131"/>
      <c r="AE408" s="131"/>
      <c r="AH408" s="131"/>
      <c r="AK408" s="131"/>
      <c r="AN408" s="169"/>
    </row>
    <row r="409" spans="23:40" x14ac:dyDescent="0.25">
      <c r="W409" s="131"/>
      <c r="Y409" s="131"/>
      <c r="AB409" s="131"/>
      <c r="AE409" s="131"/>
      <c r="AH409" s="131"/>
      <c r="AK409" s="131"/>
      <c r="AN409" s="169"/>
    </row>
    <row r="410" spans="23:40" x14ac:dyDescent="0.25">
      <c r="W410" s="131"/>
      <c r="Y410" s="131"/>
      <c r="AB410" s="131"/>
      <c r="AE410" s="131"/>
      <c r="AH410" s="131"/>
      <c r="AK410" s="131"/>
      <c r="AN410" s="169"/>
    </row>
    <row r="411" spans="23:40" x14ac:dyDescent="0.25">
      <c r="W411" s="131"/>
      <c r="Y411" s="131"/>
      <c r="AB411" s="131"/>
      <c r="AE411" s="131"/>
      <c r="AH411" s="131"/>
      <c r="AK411" s="131"/>
      <c r="AN411" s="169"/>
    </row>
    <row r="412" spans="23:40" x14ac:dyDescent="0.25">
      <c r="W412" s="131"/>
      <c r="Y412" s="131"/>
      <c r="AB412" s="131"/>
      <c r="AE412" s="131"/>
      <c r="AH412" s="131"/>
      <c r="AK412" s="131"/>
      <c r="AN412" s="169"/>
    </row>
    <row r="413" spans="23:40" x14ac:dyDescent="0.25">
      <c r="W413" s="131"/>
      <c r="Y413" s="131"/>
      <c r="AB413" s="131"/>
      <c r="AE413" s="131"/>
      <c r="AH413" s="131"/>
      <c r="AK413" s="131"/>
      <c r="AN413" s="169"/>
    </row>
    <row r="414" spans="23:40" x14ac:dyDescent="0.25">
      <c r="W414" s="131"/>
      <c r="Y414" s="131"/>
      <c r="AB414" s="131"/>
      <c r="AE414" s="131"/>
      <c r="AH414" s="131"/>
      <c r="AK414" s="131"/>
      <c r="AN414" s="169"/>
    </row>
    <row r="415" spans="23:40" x14ac:dyDescent="0.25">
      <c r="W415" s="131"/>
      <c r="Y415" s="131"/>
      <c r="AB415" s="131"/>
      <c r="AE415" s="131"/>
      <c r="AH415" s="131"/>
      <c r="AK415" s="131"/>
      <c r="AN415" s="169"/>
    </row>
    <row r="416" spans="23:40" x14ac:dyDescent="0.25">
      <c r="W416" s="131"/>
      <c r="Y416" s="131"/>
      <c r="AB416" s="131"/>
      <c r="AE416" s="131"/>
      <c r="AH416" s="131"/>
      <c r="AK416" s="131"/>
      <c r="AN416" s="169"/>
    </row>
    <row r="417" spans="23:40" x14ac:dyDescent="0.25">
      <c r="W417" s="131"/>
      <c r="Y417" s="131"/>
      <c r="AB417" s="131"/>
      <c r="AE417" s="131"/>
      <c r="AH417" s="131"/>
      <c r="AK417" s="131"/>
      <c r="AN417" s="169"/>
    </row>
    <row r="418" spans="23:40" x14ac:dyDescent="0.25">
      <c r="W418" s="131"/>
      <c r="Y418" s="131"/>
      <c r="AB418" s="131"/>
      <c r="AE418" s="131"/>
      <c r="AH418" s="131"/>
      <c r="AK418" s="131"/>
      <c r="AN418" s="169"/>
    </row>
    <row r="419" spans="23:40" x14ac:dyDescent="0.25">
      <c r="W419" s="131"/>
      <c r="Y419" s="131"/>
      <c r="AB419" s="131"/>
      <c r="AE419" s="131"/>
      <c r="AH419" s="131"/>
      <c r="AK419" s="131"/>
      <c r="AN419" s="169"/>
    </row>
    <row r="420" spans="23:40" x14ac:dyDescent="0.25">
      <c r="W420" s="131"/>
      <c r="Y420" s="131"/>
      <c r="AB420" s="131"/>
      <c r="AE420" s="131"/>
      <c r="AH420" s="131"/>
      <c r="AK420" s="131"/>
      <c r="AN420" s="169"/>
    </row>
    <row r="421" spans="23:40" x14ac:dyDescent="0.25">
      <c r="W421" s="131"/>
      <c r="Y421" s="131"/>
      <c r="AB421" s="131"/>
      <c r="AE421" s="131"/>
      <c r="AH421" s="131"/>
      <c r="AK421" s="131"/>
      <c r="AN421" s="169"/>
    </row>
    <row r="422" spans="23:40" x14ac:dyDescent="0.25">
      <c r="W422" s="131"/>
      <c r="Y422" s="131"/>
      <c r="AB422" s="131"/>
      <c r="AE422" s="131"/>
      <c r="AH422" s="131"/>
      <c r="AK422" s="131"/>
      <c r="AN422" s="169"/>
    </row>
    <row r="423" spans="23:40" x14ac:dyDescent="0.25">
      <c r="W423" s="131"/>
      <c r="Y423" s="131"/>
      <c r="AB423" s="131"/>
      <c r="AE423" s="131"/>
      <c r="AH423" s="131"/>
      <c r="AK423" s="131"/>
      <c r="AN423" s="169"/>
    </row>
    <row r="424" spans="23:40" x14ac:dyDescent="0.25">
      <c r="W424" s="131"/>
      <c r="Y424" s="131"/>
      <c r="AB424" s="131"/>
      <c r="AE424" s="131"/>
      <c r="AH424" s="131"/>
      <c r="AK424" s="131"/>
      <c r="AN424" s="169"/>
    </row>
    <row r="425" spans="23:40" x14ac:dyDescent="0.25">
      <c r="W425" s="131"/>
      <c r="Y425" s="131"/>
      <c r="AB425" s="131"/>
      <c r="AE425" s="131"/>
      <c r="AH425" s="131"/>
      <c r="AK425" s="131"/>
      <c r="AN425" s="169"/>
    </row>
    <row r="426" spans="23:40" x14ac:dyDescent="0.25">
      <c r="W426" s="131"/>
      <c r="Y426" s="131"/>
      <c r="AB426" s="131"/>
      <c r="AE426" s="131"/>
      <c r="AH426" s="131"/>
      <c r="AK426" s="131"/>
      <c r="AN426" s="169"/>
    </row>
    <row r="427" spans="23:40" x14ac:dyDescent="0.25">
      <c r="W427" s="131"/>
      <c r="Y427" s="131"/>
      <c r="AB427" s="131"/>
      <c r="AE427" s="131"/>
      <c r="AH427" s="131"/>
      <c r="AK427" s="131"/>
      <c r="AN427" s="169"/>
    </row>
    <row r="428" spans="23:40" x14ac:dyDescent="0.25">
      <c r="W428" s="131"/>
      <c r="Y428" s="131"/>
      <c r="AB428" s="131"/>
      <c r="AE428" s="131"/>
      <c r="AH428" s="131"/>
      <c r="AK428" s="131"/>
      <c r="AN428" s="169"/>
    </row>
    <row r="429" spans="23:40" x14ac:dyDescent="0.25">
      <c r="W429" s="131"/>
      <c r="Y429" s="131"/>
      <c r="AB429" s="131"/>
      <c r="AE429" s="131"/>
      <c r="AH429" s="131"/>
      <c r="AK429" s="131"/>
      <c r="AN429" s="169"/>
    </row>
    <row r="430" spans="23:40" x14ac:dyDescent="0.25">
      <c r="W430" s="131"/>
      <c r="Y430" s="131"/>
      <c r="AB430" s="131"/>
      <c r="AE430" s="131"/>
      <c r="AH430" s="131"/>
      <c r="AK430" s="131"/>
      <c r="AN430" s="169"/>
    </row>
    <row r="431" spans="23:40" x14ac:dyDescent="0.25">
      <c r="W431" s="131"/>
      <c r="Y431" s="131"/>
      <c r="AB431" s="131"/>
      <c r="AE431" s="131"/>
      <c r="AH431" s="131"/>
      <c r="AK431" s="131"/>
      <c r="AN431" s="169"/>
    </row>
    <row r="432" spans="23:40" x14ac:dyDescent="0.25">
      <c r="W432" s="131"/>
      <c r="Y432" s="131"/>
      <c r="AB432" s="131"/>
      <c r="AE432" s="131"/>
      <c r="AH432" s="131"/>
      <c r="AK432" s="131"/>
      <c r="AN432" s="169"/>
    </row>
    <row r="433" spans="23:40" x14ac:dyDescent="0.25">
      <c r="W433" s="131"/>
      <c r="Y433" s="131"/>
      <c r="AB433" s="131"/>
      <c r="AE433" s="131"/>
      <c r="AH433" s="131"/>
      <c r="AK433" s="131"/>
      <c r="AN433" s="169"/>
    </row>
    <row r="434" spans="23:40" x14ac:dyDescent="0.25">
      <c r="W434" s="131"/>
      <c r="Y434" s="131"/>
      <c r="AB434" s="131"/>
      <c r="AE434" s="131"/>
      <c r="AH434" s="131"/>
      <c r="AK434" s="131"/>
      <c r="AN434" s="169"/>
    </row>
    <row r="435" spans="23:40" x14ac:dyDescent="0.25">
      <c r="W435" s="131"/>
      <c r="Y435" s="131"/>
      <c r="AB435" s="131"/>
      <c r="AE435" s="131"/>
      <c r="AH435" s="131"/>
      <c r="AK435" s="131"/>
      <c r="AN435" s="169"/>
    </row>
    <row r="436" spans="23:40" x14ac:dyDescent="0.25">
      <c r="W436" s="131"/>
      <c r="Y436" s="131"/>
      <c r="AB436" s="131"/>
      <c r="AE436" s="131"/>
      <c r="AH436" s="131"/>
      <c r="AK436" s="131"/>
      <c r="AN436" s="169"/>
    </row>
    <row r="437" spans="23:40" x14ac:dyDescent="0.25">
      <c r="W437" s="131"/>
      <c r="Y437" s="131"/>
      <c r="AB437" s="131"/>
      <c r="AE437" s="131"/>
      <c r="AH437" s="131"/>
      <c r="AK437" s="131"/>
      <c r="AN437" s="169"/>
    </row>
    <row r="438" spans="23:40" x14ac:dyDescent="0.25">
      <c r="W438" s="131"/>
      <c r="Y438" s="131"/>
      <c r="AB438" s="131"/>
      <c r="AE438" s="131"/>
      <c r="AH438" s="131"/>
      <c r="AK438" s="131"/>
      <c r="AN438" s="169"/>
    </row>
    <row r="439" spans="23:40" x14ac:dyDescent="0.25">
      <c r="W439" s="131"/>
      <c r="Y439" s="131"/>
      <c r="AB439" s="131"/>
      <c r="AE439" s="131"/>
      <c r="AH439" s="131"/>
      <c r="AK439" s="131"/>
      <c r="AN439" s="169"/>
    </row>
    <row r="440" spans="23:40" x14ac:dyDescent="0.25">
      <c r="W440" s="131"/>
      <c r="Y440" s="131"/>
      <c r="AB440" s="131"/>
      <c r="AE440" s="131"/>
      <c r="AH440" s="131"/>
      <c r="AK440" s="131"/>
      <c r="AN440" s="169"/>
    </row>
    <row r="441" spans="23:40" x14ac:dyDescent="0.25">
      <c r="W441" s="131"/>
      <c r="Y441" s="131"/>
      <c r="AB441" s="131"/>
      <c r="AE441" s="131"/>
      <c r="AH441" s="131"/>
      <c r="AK441" s="131"/>
      <c r="AN441" s="169"/>
    </row>
    <row r="442" spans="23:40" x14ac:dyDescent="0.25">
      <c r="W442" s="131"/>
      <c r="Y442" s="131"/>
      <c r="AB442" s="131"/>
      <c r="AE442" s="131"/>
      <c r="AH442" s="131"/>
      <c r="AK442" s="131"/>
      <c r="AN442" s="169"/>
    </row>
    <row r="443" spans="23:40" x14ac:dyDescent="0.25">
      <c r="W443" s="131"/>
      <c r="Y443" s="131"/>
      <c r="AB443" s="131"/>
      <c r="AE443" s="131"/>
      <c r="AH443" s="131"/>
      <c r="AK443" s="131"/>
      <c r="AN443" s="169"/>
    </row>
    <row r="444" spans="23:40" x14ac:dyDescent="0.25">
      <c r="W444" s="131"/>
      <c r="Y444" s="131"/>
      <c r="AB444" s="131"/>
      <c r="AE444" s="131"/>
      <c r="AH444" s="131"/>
      <c r="AK444" s="131"/>
      <c r="AN444" s="169"/>
    </row>
    <row r="445" spans="23:40" x14ac:dyDescent="0.25">
      <c r="W445" s="131"/>
      <c r="Y445" s="131"/>
      <c r="AB445" s="131"/>
      <c r="AE445" s="131"/>
      <c r="AH445" s="131"/>
      <c r="AK445" s="131"/>
      <c r="AN445" s="169"/>
    </row>
    <row r="446" spans="23:40" x14ac:dyDescent="0.25">
      <c r="W446" s="131"/>
      <c r="Y446" s="131"/>
      <c r="AB446" s="131"/>
      <c r="AE446" s="131"/>
      <c r="AH446" s="131"/>
      <c r="AK446" s="131"/>
      <c r="AN446" s="169"/>
    </row>
    <row r="447" spans="23:40" x14ac:dyDescent="0.25">
      <c r="W447" s="131"/>
      <c r="Y447" s="131"/>
      <c r="AB447" s="131"/>
      <c r="AE447" s="131"/>
      <c r="AH447" s="131"/>
      <c r="AK447" s="131"/>
      <c r="AN447" s="169"/>
    </row>
    <row r="448" spans="23:40" x14ac:dyDescent="0.25">
      <c r="W448" s="131"/>
      <c r="Y448" s="131"/>
      <c r="AB448" s="131"/>
      <c r="AE448" s="131"/>
      <c r="AH448" s="131"/>
      <c r="AK448" s="131"/>
      <c r="AN448" s="169"/>
    </row>
    <row r="449" spans="23:40" x14ac:dyDescent="0.25">
      <c r="W449" s="131"/>
      <c r="Y449" s="131"/>
      <c r="AB449" s="131"/>
      <c r="AE449" s="131"/>
      <c r="AH449" s="131"/>
      <c r="AK449" s="131"/>
      <c r="AN449" s="169"/>
    </row>
    <row r="450" spans="23:40" x14ac:dyDescent="0.25">
      <c r="W450" s="131"/>
      <c r="Y450" s="131"/>
      <c r="AB450" s="131"/>
      <c r="AE450" s="131"/>
      <c r="AH450" s="131"/>
      <c r="AK450" s="131"/>
      <c r="AN450" s="169"/>
    </row>
    <row r="451" spans="23:40" x14ac:dyDescent="0.25">
      <c r="W451" s="131"/>
      <c r="Y451" s="131"/>
      <c r="AB451" s="131"/>
      <c r="AE451" s="131"/>
      <c r="AH451" s="131"/>
      <c r="AK451" s="131"/>
      <c r="AN451" s="169"/>
    </row>
    <row r="452" spans="23:40" x14ac:dyDescent="0.25">
      <c r="W452" s="131"/>
      <c r="Y452" s="131"/>
      <c r="AB452" s="131"/>
      <c r="AE452" s="131"/>
      <c r="AH452" s="131"/>
      <c r="AK452" s="131"/>
      <c r="AN452" s="169"/>
    </row>
    <row r="453" spans="23:40" x14ac:dyDescent="0.25">
      <c r="W453" s="131"/>
      <c r="Y453" s="131"/>
      <c r="AB453" s="131"/>
      <c r="AE453" s="131"/>
      <c r="AH453" s="131"/>
      <c r="AK453" s="131"/>
      <c r="AN453" s="169"/>
    </row>
    <row r="454" spans="23:40" x14ac:dyDescent="0.25">
      <c r="W454" s="131"/>
      <c r="Y454" s="131"/>
      <c r="AB454" s="131"/>
      <c r="AE454" s="131"/>
      <c r="AH454" s="131"/>
      <c r="AK454" s="131"/>
      <c r="AN454" s="169"/>
    </row>
    <row r="455" spans="23:40" x14ac:dyDescent="0.25">
      <c r="W455" s="131"/>
      <c r="Y455" s="131"/>
      <c r="AB455" s="131"/>
      <c r="AE455" s="131"/>
      <c r="AH455" s="131"/>
      <c r="AK455" s="131"/>
      <c r="AN455" s="169"/>
    </row>
    <row r="456" spans="23:40" x14ac:dyDescent="0.25">
      <c r="W456" s="131"/>
      <c r="Y456" s="131"/>
      <c r="AB456" s="131"/>
      <c r="AE456" s="131"/>
      <c r="AH456" s="131"/>
      <c r="AK456" s="131"/>
      <c r="AN456" s="169"/>
    </row>
    <row r="457" spans="23:40" x14ac:dyDescent="0.25">
      <c r="W457" s="131"/>
      <c r="Y457" s="131"/>
      <c r="AB457" s="131"/>
      <c r="AE457" s="131"/>
      <c r="AH457" s="131"/>
      <c r="AK457" s="131"/>
      <c r="AN457" s="169"/>
    </row>
    <row r="458" spans="23:40" x14ac:dyDescent="0.25">
      <c r="W458" s="131"/>
      <c r="Y458" s="131"/>
      <c r="AB458" s="131"/>
      <c r="AE458" s="131"/>
      <c r="AH458" s="131"/>
      <c r="AK458" s="131"/>
      <c r="AN458" s="169"/>
    </row>
    <row r="459" spans="23:40" x14ac:dyDescent="0.25">
      <c r="W459" s="131"/>
      <c r="Y459" s="131"/>
      <c r="AB459" s="131"/>
      <c r="AE459" s="131"/>
      <c r="AH459" s="131"/>
      <c r="AK459" s="131"/>
      <c r="AN459" s="169"/>
    </row>
    <row r="460" spans="23:40" x14ac:dyDescent="0.25">
      <c r="W460" s="131"/>
      <c r="Y460" s="131"/>
      <c r="AB460" s="131"/>
      <c r="AE460" s="131"/>
      <c r="AH460" s="131"/>
      <c r="AK460" s="131"/>
      <c r="AN460" s="169"/>
    </row>
    <row r="461" spans="23:40" x14ac:dyDescent="0.25">
      <c r="W461" s="131"/>
      <c r="Y461" s="131"/>
      <c r="AB461" s="131"/>
      <c r="AE461" s="131"/>
      <c r="AH461" s="131"/>
      <c r="AK461" s="131"/>
      <c r="AN461" s="169"/>
    </row>
    <row r="462" spans="23:40" x14ac:dyDescent="0.25">
      <c r="W462" s="131"/>
      <c r="Y462" s="131"/>
      <c r="AB462" s="131"/>
      <c r="AE462" s="131"/>
      <c r="AH462" s="131"/>
      <c r="AK462" s="131"/>
      <c r="AN462" s="169"/>
    </row>
    <row r="463" spans="23:40" x14ac:dyDescent="0.25">
      <c r="W463" s="131"/>
      <c r="Y463" s="131"/>
      <c r="AB463" s="131"/>
      <c r="AE463" s="131"/>
      <c r="AH463" s="131"/>
      <c r="AK463" s="131"/>
      <c r="AN463" s="169"/>
    </row>
    <row r="464" spans="23:40" x14ac:dyDescent="0.25">
      <c r="W464" s="131"/>
      <c r="Y464" s="131"/>
      <c r="AB464" s="131"/>
      <c r="AE464" s="131"/>
      <c r="AH464" s="131"/>
      <c r="AK464" s="131"/>
      <c r="AN464" s="169"/>
    </row>
    <row r="465" spans="23:40" x14ac:dyDescent="0.25">
      <c r="W465" s="131"/>
      <c r="Y465" s="131"/>
      <c r="AB465" s="131"/>
      <c r="AE465" s="131"/>
      <c r="AH465" s="131"/>
      <c r="AK465" s="131"/>
      <c r="AN465" s="169"/>
    </row>
    <row r="466" spans="23:40" x14ac:dyDescent="0.25">
      <c r="W466" s="131"/>
      <c r="Y466" s="131"/>
      <c r="AB466" s="131"/>
      <c r="AE466" s="131"/>
      <c r="AH466" s="131"/>
      <c r="AK466" s="131"/>
      <c r="AN466" s="169"/>
    </row>
    <row r="467" spans="23:40" x14ac:dyDescent="0.25">
      <c r="W467" s="131"/>
      <c r="Y467" s="131"/>
      <c r="AB467" s="131"/>
      <c r="AE467" s="131"/>
      <c r="AH467" s="131"/>
      <c r="AK467" s="131"/>
      <c r="AN467" s="169"/>
    </row>
    <row r="468" spans="23:40" x14ac:dyDescent="0.25">
      <c r="W468" s="131"/>
      <c r="Y468" s="131"/>
      <c r="AB468" s="131"/>
      <c r="AE468" s="131"/>
      <c r="AH468" s="131"/>
      <c r="AK468" s="131"/>
      <c r="AN468" s="169"/>
    </row>
    <row r="469" spans="23:40" x14ac:dyDescent="0.25">
      <c r="W469" s="131"/>
      <c r="Y469" s="131"/>
      <c r="AB469" s="131"/>
      <c r="AE469" s="131"/>
      <c r="AH469" s="131"/>
      <c r="AK469" s="131"/>
      <c r="AN469" s="169"/>
    </row>
    <row r="470" spans="23:40" x14ac:dyDescent="0.25">
      <c r="W470" s="131"/>
      <c r="Y470" s="131"/>
      <c r="AB470" s="131"/>
      <c r="AE470" s="131"/>
      <c r="AH470" s="131"/>
      <c r="AK470" s="131"/>
      <c r="AN470" s="169"/>
    </row>
    <row r="471" spans="23:40" x14ac:dyDescent="0.25">
      <c r="W471" s="131"/>
      <c r="Y471" s="131"/>
      <c r="AB471" s="131"/>
      <c r="AE471" s="131"/>
      <c r="AH471" s="131"/>
      <c r="AK471" s="131"/>
      <c r="AN471" s="169"/>
    </row>
    <row r="472" spans="23:40" x14ac:dyDescent="0.25">
      <c r="W472" s="131"/>
      <c r="Y472" s="131"/>
      <c r="AB472" s="131"/>
      <c r="AE472" s="131"/>
      <c r="AH472" s="131"/>
      <c r="AK472" s="131"/>
      <c r="AN472" s="169"/>
    </row>
    <row r="473" spans="23:40" x14ac:dyDescent="0.25">
      <c r="W473" s="131"/>
      <c r="Y473" s="131"/>
      <c r="AB473" s="131"/>
      <c r="AE473" s="131"/>
      <c r="AH473" s="131"/>
      <c r="AK473" s="131"/>
      <c r="AN473" s="169"/>
    </row>
    <row r="474" spans="23:40" x14ac:dyDescent="0.25">
      <c r="W474" s="131"/>
      <c r="Y474" s="131"/>
      <c r="AB474" s="131"/>
      <c r="AE474" s="131"/>
      <c r="AH474" s="131"/>
      <c r="AK474" s="131"/>
      <c r="AN474" s="169"/>
    </row>
    <row r="475" spans="23:40" x14ac:dyDescent="0.25">
      <c r="W475" s="131"/>
      <c r="Y475" s="131"/>
      <c r="AB475" s="131"/>
      <c r="AE475" s="131"/>
      <c r="AH475" s="131"/>
      <c r="AK475" s="131"/>
      <c r="AN475" s="169"/>
    </row>
    <row r="476" spans="23:40" x14ac:dyDescent="0.25">
      <c r="W476" s="131"/>
      <c r="Y476" s="131"/>
      <c r="AB476" s="131"/>
      <c r="AE476" s="131"/>
      <c r="AH476" s="131"/>
      <c r="AK476" s="131"/>
      <c r="AN476" s="169"/>
    </row>
    <row r="477" spans="23:40" x14ac:dyDescent="0.25">
      <c r="W477" s="131"/>
      <c r="Y477" s="131"/>
      <c r="AB477" s="131"/>
      <c r="AE477" s="131"/>
      <c r="AH477" s="131"/>
      <c r="AK477" s="131"/>
      <c r="AN477" s="169"/>
    </row>
    <row r="478" spans="23:40" x14ac:dyDescent="0.25">
      <c r="W478" s="131"/>
      <c r="Y478" s="131"/>
      <c r="AB478" s="131"/>
      <c r="AE478" s="131"/>
      <c r="AH478" s="131"/>
      <c r="AK478" s="131"/>
      <c r="AN478" s="169"/>
    </row>
    <row r="479" spans="23:40" x14ac:dyDescent="0.25">
      <c r="W479" s="131"/>
      <c r="Y479" s="131"/>
      <c r="AB479" s="131"/>
      <c r="AE479" s="131"/>
      <c r="AH479" s="131"/>
      <c r="AK479" s="131"/>
      <c r="AN479" s="169"/>
    </row>
    <row r="480" spans="23:40" x14ac:dyDescent="0.25">
      <c r="W480" s="131"/>
      <c r="Y480" s="131"/>
      <c r="AB480" s="131"/>
      <c r="AE480" s="131"/>
      <c r="AH480" s="131"/>
      <c r="AK480" s="131"/>
      <c r="AN480" s="169"/>
    </row>
    <row r="481" spans="23:40" x14ac:dyDescent="0.25">
      <c r="W481" s="131"/>
      <c r="Y481" s="131"/>
      <c r="AB481" s="131"/>
      <c r="AE481" s="131"/>
      <c r="AH481" s="131"/>
      <c r="AK481" s="131"/>
      <c r="AN481" s="169"/>
    </row>
    <row r="482" spans="23:40" x14ac:dyDescent="0.25">
      <c r="W482" s="131"/>
      <c r="Y482" s="131"/>
      <c r="AB482" s="131"/>
      <c r="AE482" s="131"/>
      <c r="AH482" s="131"/>
      <c r="AK482" s="131"/>
      <c r="AN482" s="169"/>
    </row>
    <row r="483" spans="23:40" x14ac:dyDescent="0.25">
      <c r="W483" s="131"/>
      <c r="Y483" s="131"/>
      <c r="AB483" s="131"/>
      <c r="AE483" s="131"/>
      <c r="AH483" s="131"/>
      <c r="AK483" s="131"/>
      <c r="AN483" s="169"/>
    </row>
    <row r="484" spans="23:40" x14ac:dyDescent="0.25">
      <c r="W484" s="131"/>
      <c r="Y484" s="131"/>
      <c r="AB484" s="131"/>
      <c r="AE484" s="131"/>
      <c r="AH484" s="131"/>
      <c r="AK484" s="131"/>
      <c r="AN484" s="169"/>
    </row>
    <row r="485" spans="23:40" x14ac:dyDescent="0.25">
      <c r="W485" s="131"/>
      <c r="Y485" s="131"/>
      <c r="AB485" s="131"/>
      <c r="AE485" s="131"/>
      <c r="AH485" s="131"/>
      <c r="AK485" s="131"/>
      <c r="AN485" s="169"/>
    </row>
    <row r="486" spans="23:40" x14ac:dyDescent="0.25">
      <c r="W486" s="131"/>
      <c r="Y486" s="131"/>
      <c r="AB486" s="131"/>
      <c r="AE486" s="131"/>
      <c r="AH486" s="131"/>
      <c r="AK486" s="131"/>
      <c r="AN486" s="169"/>
    </row>
    <row r="487" spans="23:40" x14ac:dyDescent="0.25">
      <c r="W487" s="131"/>
      <c r="Y487" s="131"/>
      <c r="AB487" s="131"/>
      <c r="AE487" s="131"/>
      <c r="AH487" s="131"/>
      <c r="AK487" s="131"/>
      <c r="AN487" s="169"/>
    </row>
    <row r="488" spans="23:40" x14ac:dyDescent="0.25">
      <c r="W488" s="131"/>
      <c r="Y488" s="131"/>
      <c r="AB488" s="131"/>
      <c r="AE488" s="131"/>
      <c r="AH488" s="131"/>
      <c r="AK488" s="131"/>
      <c r="AN488" s="169"/>
    </row>
    <row r="489" spans="23:40" x14ac:dyDescent="0.25">
      <c r="W489" s="131"/>
      <c r="Y489" s="131"/>
      <c r="AB489" s="131"/>
      <c r="AE489" s="131"/>
      <c r="AH489" s="131"/>
      <c r="AK489" s="131"/>
      <c r="AN489" s="169"/>
    </row>
    <row r="490" spans="23:40" x14ac:dyDescent="0.25">
      <c r="W490" s="131"/>
      <c r="Y490" s="131"/>
      <c r="AB490" s="131"/>
      <c r="AE490" s="131"/>
      <c r="AH490" s="131"/>
      <c r="AK490" s="131"/>
      <c r="AN490" s="169"/>
    </row>
    <row r="491" spans="23:40" x14ac:dyDescent="0.25">
      <c r="W491" s="131"/>
      <c r="Y491" s="131"/>
      <c r="AB491" s="131"/>
      <c r="AE491" s="131"/>
      <c r="AH491" s="131"/>
      <c r="AK491" s="131"/>
      <c r="AN491" s="169"/>
    </row>
    <row r="492" spans="23:40" x14ac:dyDescent="0.25">
      <c r="W492" s="131"/>
      <c r="Y492" s="131"/>
      <c r="AB492" s="131"/>
      <c r="AE492" s="131"/>
      <c r="AH492" s="131"/>
      <c r="AK492" s="131"/>
      <c r="AN492" s="169"/>
    </row>
    <row r="493" spans="23:40" x14ac:dyDescent="0.25">
      <c r="W493" s="131"/>
      <c r="Y493" s="131"/>
      <c r="AB493" s="131"/>
      <c r="AE493" s="131"/>
      <c r="AH493" s="131"/>
      <c r="AK493" s="131"/>
      <c r="AN493" s="169"/>
    </row>
    <row r="494" spans="23:40" x14ac:dyDescent="0.25">
      <c r="W494" s="131"/>
      <c r="Y494" s="131"/>
      <c r="AB494" s="131"/>
      <c r="AE494" s="131"/>
      <c r="AH494" s="131"/>
      <c r="AK494" s="131"/>
      <c r="AN494" s="169"/>
    </row>
    <row r="495" spans="23:40" x14ac:dyDescent="0.25">
      <c r="W495" s="131"/>
      <c r="Y495" s="131"/>
      <c r="AB495" s="131"/>
      <c r="AE495" s="131"/>
      <c r="AH495" s="131"/>
      <c r="AK495" s="131"/>
      <c r="AN495" s="169"/>
    </row>
    <row r="496" spans="23:40" x14ac:dyDescent="0.25">
      <c r="W496" s="131"/>
      <c r="Y496" s="131"/>
      <c r="AB496" s="131"/>
      <c r="AE496" s="131"/>
      <c r="AH496" s="131"/>
      <c r="AK496" s="131"/>
      <c r="AN496" s="169"/>
    </row>
    <row r="497" spans="23:40" x14ac:dyDescent="0.25">
      <c r="W497" s="131"/>
      <c r="Y497" s="131"/>
      <c r="AB497" s="131"/>
      <c r="AE497" s="131"/>
      <c r="AH497" s="131"/>
      <c r="AK497" s="131"/>
      <c r="AN497" s="169"/>
    </row>
    <row r="498" spans="23:40" x14ac:dyDescent="0.25">
      <c r="W498" s="131"/>
      <c r="Y498" s="131"/>
      <c r="AB498" s="131"/>
      <c r="AE498" s="131"/>
      <c r="AH498" s="131"/>
      <c r="AK498" s="131"/>
      <c r="AN498" s="169"/>
    </row>
    <row r="499" spans="23:40" x14ac:dyDescent="0.25">
      <c r="W499" s="131"/>
      <c r="Y499" s="131"/>
      <c r="AB499" s="131"/>
      <c r="AE499" s="131"/>
      <c r="AH499" s="131"/>
      <c r="AK499" s="131"/>
      <c r="AN499" s="169"/>
    </row>
    <row r="500" spans="23:40" x14ac:dyDescent="0.25">
      <c r="W500" s="131"/>
      <c r="Y500" s="131"/>
      <c r="AB500" s="131"/>
      <c r="AE500" s="131"/>
      <c r="AH500" s="131"/>
      <c r="AK500" s="131"/>
      <c r="AN500" s="169"/>
    </row>
    <row r="501" spans="23:40" x14ac:dyDescent="0.25">
      <c r="W501" s="131"/>
      <c r="Y501" s="131"/>
      <c r="AB501" s="131"/>
      <c r="AE501" s="131"/>
      <c r="AH501" s="131"/>
      <c r="AK501" s="131"/>
      <c r="AN501" s="169"/>
    </row>
    <row r="502" spans="23:40" x14ac:dyDescent="0.25">
      <c r="W502" s="131"/>
      <c r="Y502" s="131"/>
      <c r="AB502" s="131"/>
      <c r="AE502" s="131"/>
      <c r="AH502" s="131"/>
      <c r="AK502" s="131"/>
      <c r="AN502" s="169"/>
    </row>
    <row r="503" spans="23:40" x14ac:dyDescent="0.25">
      <c r="W503" s="131"/>
      <c r="Y503" s="131"/>
      <c r="AB503" s="131"/>
      <c r="AE503" s="131"/>
      <c r="AH503" s="131"/>
      <c r="AK503" s="131"/>
      <c r="AN503" s="169"/>
    </row>
    <row r="504" spans="23:40" x14ac:dyDescent="0.25">
      <c r="W504" s="131"/>
      <c r="Y504" s="131"/>
      <c r="AB504" s="131"/>
      <c r="AE504" s="131"/>
      <c r="AH504" s="131"/>
      <c r="AK504" s="131"/>
      <c r="AN504" s="169"/>
    </row>
    <row r="505" spans="23:40" x14ac:dyDescent="0.25">
      <c r="W505" s="131"/>
      <c r="Y505" s="131"/>
      <c r="AB505" s="131"/>
      <c r="AE505" s="131"/>
      <c r="AH505" s="131"/>
      <c r="AK505" s="131"/>
      <c r="AN505" s="169"/>
    </row>
    <row r="506" spans="23:40" x14ac:dyDescent="0.25">
      <c r="W506" s="131"/>
      <c r="Y506" s="131"/>
      <c r="AB506" s="131"/>
      <c r="AE506" s="131"/>
      <c r="AH506" s="131"/>
      <c r="AK506" s="131"/>
      <c r="AN506" s="169"/>
    </row>
    <row r="507" spans="23:40" x14ac:dyDescent="0.25">
      <c r="W507" s="131"/>
      <c r="Y507" s="131"/>
      <c r="AB507" s="131"/>
      <c r="AE507" s="131"/>
      <c r="AH507" s="131"/>
      <c r="AK507" s="131"/>
      <c r="AN507" s="169"/>
    </row>
    <row r="508" spans="23:40" x14ac:dyDescent="0.25">
      <c r="W508" s="131"/>
      <c r="Y508" s="131"/>
      <c r="AB508" s="131"/>
      <c r="AE508" s="131"/>
      <c r="AH508" s="131"/>
      <c r="AK508" s="131"/>
      <c r="AN508" s="169"/>
    </row>
    <row r="509" spans="23:40" x14ac:dyDescent="0.25">
      <c r="W509" s="131"/>
      <c r="Y509" s="131"/>
      <c r="AB509" s="131"/>
      <c r="AE509" s="131"/>
      <c r="AH509" s="131"/>
      <c r="AK509" s="131"/>
      <c r="AN509" s="169"/>
    </row>
    <row r="510" spans="23:40" x14ac:dyDescent="0.25">
      <c r="W510" s="131"/>
      <c r="Y510" s="131"/>
      <c r="AB510" s="131"/>
      <c r="AE510" s="131"/>
      <c r="AH510" s="131"/>
      <c r="AK510" s="131"/>
      <c r="AN510" s="169"/>
    </row>
    <row r="511" spans="23:40" x14ac:dyDescent="0.25">
      <c r="W511" s="131"/>
      <c r="Y511" s="131"/>
      <c r="AB511" s="131"/>
      <c r="AE511" s="131"/>
      <c r="AH511" s="131"/>
      <c r="AK511" s="131"/>
      <c r="AN511" s="169"/>
    </row>
    <row r="512" spans="23:40" x14ac:dyDescent="0.25">
      <c r="W512" s="131"/>
      <c r="Y512" s="131"/>
      <c r="AB512" s="131"/>
      <c r="AE512" s="131"/>
      <c r="AH512" s="131"/>
      <c r="AK512" s="131"/>
      <c r="AN512" s="169"/>
    </row>
    <row r="513" spans="23:40" x14ac:dyDescent="0.25">
      <c r="W513" s="131"/>
      <c r="Y513" s="131"/>
      <c r="AB513" s="131"/>
      <c r="AE513" s="131"/>
      <c r="AH513" s="131"/>
      <c r="AK513" s="131"/>
      <c r="AN513" s="169"/>
    </row>
    <row r="514" spans="23:40" x14ac:dyDescent="0.25">
      <c r="W514" s="131"/>
      <c r="Y514" s="131"/>
      <c r="AB514" s="131"/>
      <c r="AE514" s="131"/>
      <c r="AH514" s="131"/>
      <c r="AK514" s="131"/>
      <c r="AN514" s="169"/>
    </row>
    <row r="515" spans="23:40" x14ac:dyDescent="0.25">
      <c r="W515" s="131"/>
      <c r="Y515" s="131"/>
      <c r="AB515" s="131"/>
      <c r="AE515" s="131"/>
      <c r="AH515" s="131"/>
      <c r="AK515" s="131"/>
      <c r="AN515" s="169"/>
    </row>
    <row r="516" spans="23:40" x14ac:dyDescent="0.25">
      <c r="W516" s="131"/>
      <c r="Y516" s="131"/>
      <c r="AB516" s="131"/>
      <c r="AE516" s="131"/>
      <c r="AH516" s="131"/>
      <c r="AK516" s="131"/>
      <c r="AN516" s="169"/>
    </row>
    <row r="517" spans="23:40" x14ac:dyDescent="0.25">
      <c r="W517" s="131"/>
      <c r="Y517" s="131"/>
      <c r="AB517" s="131"/>
      <c r="AE517" s="131"/>
      <c r="AH517" s="131"/>
      <c r="AK517" s="131"/>
      <c r="AN517" s="169"/>
    </row>
    <row r="518" spans="23:40" x14ac:dyDescent="0.25">
      <c r="W518" s="131"/>
      <c r="Y518" s="131"/>
      <c r="AB518" s="131"/>
      <c r="AE518" s="131"/>
      <c r="AH518" s="131"/>
      <c r="AK518" s="131"/>
      <c r="AN518" s="169"/>
    </row>
    <row r="519" spans="23:40" x14ac:dyDescent="0.25">
      <c r="W519" s="131"/>
      <c r="Y519" s="131"/>
      <c r="AB519" s="131"/>
      <c r="AE519" s="131"/>
      <c r="AH519" s="131"/>
      <c r="AK519" s="131"/>
      <c r="AN519" s="169"/>
    </row>
    <row r="520" spans="23:40" x14ac:dyDescent="0.25">
      <c r="W520" s="131"/>
      <c r="Y520" s="131"/>
      <c r="AB520" s="131"/>
      <c r="AE520" s="131"/>
      <c r="AH520" s="131"/>
      <c r="AK520" s="131"/>
      <c r="AN520" s="169"/>
    </row>
    <row r="521" spans="23:40" x14ac:dyDescent="0.25">
      <c r="W521" s="131"/>
      <c r="Y521" s="131"/>
      <c r="AB521" s="131"/>
      <c r="AE521" s="131"/>
      <c r="AH521" s="131"/>
      <c r="AK521" s="131"/>
      <c r="AN521" s="169"/>
    </row>
    <row r="522" spans="23:40" x14ac:dyDescent="0.25">
      <c r="W522" s="131"/>
      <c r="Y522" s="131"/>
      <c r="AB522" s="131"/>
      <c r="AE522" s="131"/>
      <c r="AH522" s="131"/>
      <c r="AK522" s="131"/>
      <c r="AN522" s="169"/>
    </row>
    <row r="523" spans="23:40" x14ac:dyDescent="0.25">
      <c r="W523" s="131"/>
      <c r="Y523" s="131"/>
      <c r="AB523" s="131"/>
      <c r="AE523" s="131"/>
      <c r="AH523" s="131"/>
      <c r="AK523" s="131"/>
      <c r="AN523" s="169"/>
    </row>
    <row r="524" spans="23:40" x14ac:dyDescent="0.25">
      <c r="W524" s="131"/>
      <c r="Y524" s="131"/>
      <c r="AB524" s="131"/>
      <c r="AE524" s="131"/>
      <c r="AH524" s="131"/>
      <c r="AK524" s="131"/>
      <c r="AN524" s="169"/>
    </row>
    <row r="525" spans="23:40" x14ac:dyDescent="0.25">
      <c r="W525" s="131"/>
      <c r="Y525" s="131"/>
      <c r="AB525" s="131"/>
      <c r="AE525" s="131"/>
      <c r="AH525" s="131"/>
      <c r="AK525" s="131"/>
      <c r="AN525" s="169"/>
    </row>
    <row r="526" spans="23:40" x14ac:dyDescent="0.25">
      <c r="W526" s="131"/>
      <c r="Y526" s="131"/>
      <c r="AB526" s="131"/>
      <c r="AE526" s="131"/>
      <c r="AH526" s="131"/>
      <c r="AK526" s="131"/>
      <c r="AN526" s="169"/>
    </row>
    <row r="527" spans="23:40" x14ac:dyDescent="0.25">
      <c r="W527" s="131"/>
      <c r="Y527" s="131"/>
      <c r="AB527" s="131"/>
      <c r="AE527" s="131"/>
      <c r="AH527" s="131"/>
      <c r="AK527" s="131"/>
      <c r="AN527" s="169"/>
    </row>
    <row r="528" spans="23:40" x14ac:dyDescent="0.25">
      <c r="W528" s="131"/>
      <c r="Y528" s="131"/>
      <c r="AB528" s="131"/>
      <c r="AE528" s="131"/>
      <c r="AH528" s="131"/>
      <c r="AK528" s="131"/>
      <c r="AN528" s="169"/>
    </row>
    <row r="529" spans="23:40" x14ac:dyDescent="0.25">
      <c r="W529" s="131"/>
      <c r="Y529" s="131"/>
      <c r="AB529" s="131"/>
      <c r="AE529" s="131"/>
      <c r="AH529" s="131"/>
      <c r="AK529" s="131"/>
      <c r="AN529" s="169"/>
    </row>
    <row r="530" spans="23:40" x14ac:dyDescent="0.25">
      <c r="W530" s="131"/>
      <c r="Y530" s="131"/>
      <c r="AB530" s="131"/>
      <c r="AE530" s="131"/>
      <c r="AH530" s="131"/>
      <c r="AK530" s="131"/>
      <c r="AN530" s="169"/>
    </row>
    <row r="531" spans="23:40" x14ac:dyDescent="0.25">
      <c r="W531" s="131"/>
      <c r="Y531" s="131"/>
      <c r="AB531" s="131"/>
      <c r="AE531" s="131"/>
      <c r="AH531" s="131"/>
      <c r="AK531" s="131"/>
      <c r="AN531" s="169"/>
    </row>
    <row r="532" spans="23:40" x14ac:dyDescent="0.25">
      <c r="W532" s="131"/>
      <c r="Y532" s="131"/>
      <c r="AB532" s="131"/>
      <c r="AE532" s="131"/>
      <c r="AH532" s="131"/>
      <c r="AK532" s="131"/>
      <c r="AN532" s="169"/>
    </row>
    <row r="533" spans="23:40" x14ac:dyDescent="0.25">
      <c r="W533" s="131"/>
      <c r="Y533" s="131"/>
      <c r="AB533" s="131"/>
      <c r="AE533" s="131"/>
      <c r="AH533" s="131"/>
      <c r="AK533" s="131"/>
      <c r="AN533" s="169"/>
    </row>
    <row r="534" spans="23:40" x14ac:dyDescent="0.25">
      <c r="W534" s="131"/>
      <c r="Y534" s="131"/>
      <c r="AB534" s="131"/>
      <c r="AE534" s="131"/>
      <c r="AH534" s="131"/>
      <c r="AK534" s="131"/>
      <c r="AN534" s="169"/>
    </row>
    <row r="535" spans="23:40" x14ac:dyDescent="0.25">
      <c r="W535" s="131"/>
      <c r="Y535" s="131"/>
      <c r="AB535" s="131"/>
      <c r="AE535" s="131"/>
      <c r="AH535" s="131"/>
      <c r="AK535" s="131"/>
      <c r="AN535" s="169"/>
    </row>
    <row r="536" spans="23:40" x14ac:dyDescent="0.25">
      <c r="W536" s="131"/>
      <c r="Y536" s="131"/>
      <c r="AB536" s="131"/>
      <c r="AE536" s="131"/>
      <c r="AH536" s="131"/>
      <c r="AK536" s="131"/>
      <c r="AN536" s="169"/>
    </row>
    <row r="537" spans="23:40" x14ac:dyDescent="0.25">
      <c r="W537" s="131"/>
      <c r="Y537" s="131"/>
      <c r="AB537" s="131"/>
      <c r="AE537" s="131"/>
      <c r="AH537" s="131"/>
      <c r="AK537" s="131"/>
      <c r="AN537" s="169"/>
    </row>
    <row r="538" spans="23:40" x14ac:dyDescent="0.25">
      <c r="W538" s="131"/>
      <c r="Y538" s="131"/>
      <c r="AB538" s="131"/>
      <c r="AE538" s="131"/>
      <c r="AH538" s="131"/>
      <c r="AK538" s="131"/>
      <c r="AN538" s="169"/>
    </row>
    <row r="539" spans="23:40" x14ac:dyDescent="0.25">
      <c r="W539" s="131"/>
      <c r="Y539" s="131"/>
      <c r="AB539" s="131"/>
      <c r="AE539" s="131"/>
      <c r="AH539" s="131"/>
      <c r="AK539" s="131"/>
      <c r="AN539" s="169"/>
    </row>
    <row r="540" spans="23:40" x14ac:dyDescent="0.25">
      <c r="W540" s="131"/>
      <c r="Y540" s="131"/>
      <c r="AB540" s="131"/>
      <c r="AE540" s="131"/>
      <c r="AH540" s="131"/>
      <c r="AK540" s="131"/>
      <c r="AN540" s="169"/>
    </row>
    <row r="541" spans="23:40" x14ac:dyDescent="0.25">
      <c r="W541" s="131"/>
      <c r="Y541" s="131"/>
      <c r="AB541" s="131"/>
      <c r="AE541" s="131"/>
      <c r="AH541" s="131"/>
      <c r="AK541" s="131"/>
      <c r="AN541" s="169"/>
    </row>
    <row r="542" spans="23:40" x14ac:dyDescent="0.25">
      <c r="W542" s="131"/>
      <c r="Y542" s="131"/>
      <c r="AB542" s="131"/>
      <c r="AE542" s="131"/>
      <c r="AH542" s="131"/>
      <c r="AK542" s="131"/>
      <c r="AN542" s="169"/>
    </row>
    <row r="543" spans="23:40" x14ac:dyDescent="0.25">
      <c r="W543" s="131"/>
      <c r="Y543" s="131"/>
      <c r="AB543" s="131"/>
      <c r="AE543" s="131"/>
      <c r="AH543" s="131"/>
      <c r="AK543" s="131"/>
      <c r="AN543" s="169"/>
    </row>
    <row r="544" spans="23:40" x14ac:dyDescent="0.25">
      <c r="W544" s="131"/>
      <c r="Y544" s="131"/>
      <c r="AB544" s="131"/>
      <c r="AE544" s="131"/>
      <c r="AH544" s="131"/>
      <c r="AK544" s="131"/>
      <c r="AN544" s="169"/>
    </row>
    <row r="545" spans="23:40" x14ac:dyDescent="0.25">
      <c r="W545" s="131"/>
      <c r="Y545" s="131"/>
      <c r="AB545" s="131"/>
      <c r="AE545" s="131"/>
      <c r="AH545" s="131"/>
      <c r="AK545" s="131"/>
      <c r="AN545" s="169"/>
    </row>
    <row r="546" spans="23:40" x14ac:dyDescent="0.25">
      <c r="W546" s="131"/>
      <c r="Y546" s="131"/>
      <c r="AB546" s="131"/>
      <c r="AE546" s="131"/>
      <c r="AH546" s="131"/>
      <c r="AK546" s="131"/>
      <c r="AN546" s="169"/>
    </row>
    <row r="547" spans="23:40" x14ac:dyDescent="0.25">
      <c r="W547" s="131"/>
      <c r="Y547" s="131"/>
      <c r="AB547" s="131"/>
      <c r="AE547" s="131"/>
      <c r="AH547" s="131"/>
      <c r="AK547" s="131"/>
      <c r="AN547" s="169"/>
    </row>
    <row r="548" spans="23:40" x14ac:dyDescent="0.25">
      <c r="W548" s="131"/>
      <c r="Y548" s="131"/>
      <c r="AB548" s="131"/>
      <c r="AE548" s="131"/>
      <c r="AH548" s="131"/>
      <c r="AK548" s="131"/>
      <c r="AN548" s="169"/>
    </row>
    <row r="549" spans="23:40" x14ac:dyDescent="0.25">
      <c r="W549" s="131"/>
      <c r="Y549" s="131"/>
      <c r="AB549" s="131"/>
      <c r="AE549" s="131"/>
      <c r="AH549" s="131"/>
      <c r="AK549" s="131"/>
      <c r="AN549" s="169"/>
    </row>
    <row r="550" spans="23:40" x14ac:dyDescent="0.25">
      <c r="W550" s="131"/>
      <c r="Y550" s="131"/>
      <c r="AB550" s="131"/>
      <c r="AE550" s="131"/>
      <c r="AH550" s="131"/>
      <c r="AK550" s="131"/>
      <c r="AN550" s="169"/>
    </row>
    <row r="551" spans="23:40" x14ac:dyDescent="0.25">
      <c r="W551" s="131"/>
      <c r="Y551" s="131"/>
      <c r="AB551" s="131"/>
      <c r="AE551" s="131"/>
      <c r="AH551" s="131"/>
      <c r="AK551" s="131"/>
      <c r="AN551" s="169"/>
    </row>
    <row r="552" spans="23:40" x14ac:dyDescent="0.25">
      <c r="W552" s="131"/>
      <c r="Y552" s="131"/>
      <c r="AB552" s="131"/>
      <c r="AE552" s="131"/>
      <c r="AH552" s="131"/>
      <c r="AK552" s="131"/>
      <c r="AN552" s="169"/>
    </row>
    <row r="553" spans="23:40" x14ac:dyDescent="0.25">
      <c r="W553" s="131"/>
      <c r="Y553" s="131"/>
      <c r="AB553" s="131"/>
      <c r="AE553" s="131"/>
      <c r="AH553" s="131"/>
      <c r="AK553" s="131"/>
      <c r="AN553" s="169"/>
    </row>
    <row r="554" spans="23:40" x14ac:dyDescent="0.25">
      <c r="W554" s="131"/>
      <c r="Y554" s="131"/>
      <c r="AB554" s="131"/>
      <c r="AE554" s="131"/>
      <c r="AH554" s="131"/>
      <c r="AK554" s="131"/>
      <c r="AN554" s="169"/>
    </row>
    <row r="555" spans="23:40" x14ac:dyDescent="0.25">
      <c r="W555" s="131"/>
      <c r="Y555" s="131"/>
      <c r="AB555" s="131"/>
      <c r="AE555" s="131"/>
      <c r="AH555" s="131"/>
      <c r="AK555" s="131"/>
      <c r="AN555" s="169"/>
    </row>
    <row r="556" spans="23:40" x14ac:dyDescent="0.25">
      <c r="W556" s="131"/>
      <c r="Y556" s="131"/>
      <c r="AB556" s="131"/>
      <c r="AE556" s="131"/>
      <c r="AH556" s="131"/>
      <c r="AK556" s="131"/>
      <c r="AN556" s="169"/>
    </row>
    <row r="557" spans="23:40" x14ac:dyDescent="0.25">
      <c r="W557" s="131"/>
      <c r="Y557" s="131"/>
      <c r="AB557" s="131"/>
      <c r="AE557" s="131"/>
      <c r="AH557" s="131"/>
      <c r="AK557" s="131"/>
      <c r="AN557" s="169"/>
    </row>
    <row r="558" spans="23:40" x14ac:dyDescent="0.25">
      <c r="W558" s="131"/>
      <c r="Y558" s="131"/>
      <c r="AB558" s="131"/>
      <c r="AE558" s="131"/>
      <c r="AH558" s="131"/>
      <c r="AK558" s="131"/>
      <c r="AN558" s="169"/>
    </row>
    <row r="559" spans="23:40" x14ac:dyDescent="0.25">
      <c r="W559" s="131"/>
      <c r="Y559" s="131"/>
      <c r="AB559" s="131"/>
      <c r="AE559" s="131"/>
      <c r="AH559" s="131"/>
      <c r="AK559" s="131"/>
      <c r="AN559" s="169"/>
    </row>
    <row r="560" spans="23:40" x14ac:dyDescent="0.25">
      <c r="W560" s="131"/>
      <c r="Y560" s="131"/>
      <c r="AB560" s="131"/>
      <c r="AE560" s="131"/>
      <c r="AH560" s="131"/>
      <c r="AK560" s="131"/>
      <c r="AN560" s="169"/>
    </row>
    <row r="561" spans="23:40" x14ac:dyDescent="0.25">
      <c r="W561" s="131"/>
      <c r="Y561" s="131"/>
      <c r="AB561" s="131"/>
      <c r="AE561" s="131"/>
      <c r="AH561" s="131"/>
      <c r="AK561" s="131"/>
      <c r="AN561" s="169"/>
    </row>
    <row r="562" spans="23:40" x14ac:dyDescent="0.25">
      <c r="W562" s="131"/>
      <c r="Y562" s="131"/>
      <c r="AB562" s="131"/>
      <c r="AE562" s="131"/>
      <c r="AH562" s="131"/>
      <c r="AK562" s="131"/>
      <c r="AN562" s="169"/>
    </row>
    <row r="563" spans="23:40" x14ac:dyDescent="0.25">
      <c r="W563" s="131"/>
      <c r="Y563" s="131"/>
      <c r="AB563" s="131"/>
      <c r="AE563" s="131"/>
      <c r="AH563" s="131"/>
      <c r="AK563" s="131"/>
      <c r="AN563" s="169"/>
    </row>
    <row r="564" spans="23:40" x14ac:dyDescent="0.25">
      <c r="W564" s="131"/>
      <c r="Y564" s="131"/>
      <c r="AB564" s="131"/>
      <c r="AE564" s="131"/>
      <c r="AH564" s="131"/>
      <c r="AK564" s="131"/>
      <c r="AN564" s="169"/>
    </row>
    <row r="565" spans="23:40" x14ac:dyDescent="0.25">
      <c r="W565" s="131"/>
      <c r="Y565" s="131"/>
      <c r="AB565" s="131"/>
      <c r="AE565" s="131"/>
      <c r="AH565" s="131"/>
      <c r="AK565" s="131"/>
      <c r="AN565" s="169"/>
    </row>
    <row r="566" spans="23:40" x14ac:dyDescent="0.25">
      <c r="W566" s="131"/>
      <c r="Y566" s="131"/>
      <c r="AB566" s="131"/>
      <c r="AE566" s="131"/>
      <c r="AH566" s="131"/>
      <c r="AK566" s="131"/>
      <c r="AN566" s="169"/>
    </row>
    <row r="567" spans="23:40" x14ac:dyDescent="0.25">
      <c r="W567" s="131"/>
      <c r="Y567" s="131"/>
      <c r="AB567" s="131"/>
      <c r="AE567" s="131"/>
      <c r="AH567" s="131"/>
      <c r="AK567" s="131"/>
      <c r="AN567" s="169"/>
    </row>
    <row r="568" spans="23:40" x14ac:dyDescent="0.25">
      <c r="W568" s="131"/>
      <c r="Y568" s="131"/>
      <c r="AB568" s="131"/>
      <c r="AE568" s="131"/>
      <c r="AH568" s="131"/>
      <c r="AK568" s="131"/>
      <c r="AN568" s="169"/>
    </row>
    <row r="569" spans="23:40" x14ac:dyDescent="0.25">
      <c r="W569" s="131"/>
      <c r="Y569" s="131"/>
      <c r="AB569" s="131"/>
      <c r="AE569" s="131"/>
      <c r="AH569" s="131"/>
      <c r="AK569" s="131"/>
      <c r="AN569" s="169"/>
    </row>
    <row r="570" spans="23:40" x14ac:dyDescent="0.25">
      <c r="W570" s="131"/>
      <c r="Y570" s="131"/>
      <c r="AB570" s="131"/>
      <c r="AE570" s="131"/>
      <c r="AH570" s="131"/>
      <c r="AK570" s="131"/>
      <c r="AN570" s="169"/>
    </row>
    <row r="571" spans="23:40" x14ac:dyDescent="0.25">
      <c r="W571" s="131"/>
      <c r="Y571" s="131"/>
      <c r="AB571" s="131"/>
      <c r="AE571" s="131"/>
      <c r="AH571" s="131"/>
      <c r="AK571" s="131"/>
      <c r="AN571" s="169"/>
    </row>
    <row r="572" spans="23:40" x14ac:dyDescent="0.25">
      <c r="W572" s="131"/>
      <c r="Y572" s="131"/>
      <c r="AB572" s="131"/>
      <c r="AE572" s="131"/>
      <c r="AH572" s="131"/>
      <c r="AK572" s="131"/>
      <c r="AN572" s="169"/>
    </row>
    <row r="573" spans="23:40" x14ac:dyDescent="0.25">
      <c r="W573" s="131"/>
      <c r="Y573" s="131"/>
      <c r="AB573" s="131"/>
      <c r="AE573" s="131"/>
      <c r="AH573" s="131"/>
      <c r="AK573" s="131"/>
      <c r="AN573" s="169"/>
    </row>
    <row r="574" spans="23:40" x14ac:dyDescent="0.25">
      <c r="W574" s="131"/>
      <c r="Y574" s="131"/>
      <c r="AB574" s="131"/>
      <c r="AE574" s="131"/>
      <c r="AH574" s="131"/>
      <c r="AK574" s="131"/>
      <c r="AN574" s="169"/>
    </row>
    <row r="575" spans="23:40" x14ac:dyDescent="0.25">
      <c r="W575" s="131"/>
      <c r="Y575" s="131"/>
      <c r="AB575" s="131"/>
      <c r="AE575" s="131"/>
      <c r="AH575" s="131"/>
      <c r="AK575" s="131"/>
      <c r="AN575" s="169"/>
    </row>
    <row r="576" spans="23:40" x14ac:dyDescent="0.25">
      <c r="W576" s="131"/>
      <c r="Y576" s="131"/>
      <c r="AB576" s="131"/>
      <c r="AE576" s="131"/>
      <c r="AH576" s="131"/>
      <c r="AK576" s="131"/>
      <c r="AN576" s="169"/>
    </row>
    <row r="577" spans="23:40" x14ac:dyDescent="0.25">
      <c r="W577" s="131"/>
      <c r="Y577" s="131"/>
      <c r="AB577" s="131"/>
      <c r="AE577" s="131"/>
      <c r="AH577" s="131"/>
      <c r="AK577" s="131"/>
      <c r="AN577" s="169"/>
    </row>
    <row r="578" spans="23:40" x14ac:dyDescent="0.25">
      <c r="W578" s="131"/>
      <c r="Y578" s="131"/>
      <c r="AB578" s="131"/>
      <c r="AE578" s="131"/>
      <c r="AH578" s="131"/>
      <c r="AK578" s="131"/>
      <c r="AN578" s="169"/>
    </row>
    <row r="579" spans="23:40" x14ac:dyDescent="0.25">
      <c r="W579" s="131"/>
      <c r="Y579" s="131"/>
      <c r="AB579" s="131"/>
      <c r="AE579" s="131"/>
      <c r="AH579" s="131"/>
      <c r="AK579" s="131"/>
      <c r="AN579" s="169"/>
    </row>
    <row r="580" spans="23:40" x14ac:dyDescent="0.25">
      <c r="W580" s="131"/>
      <c r="Y580" s="131"/>
      <c r="AB580" s="131"/>
      <c r="AE580" s="131"/>
      <c r="AH580" s="131"/>
      <c r="AK580" s="131"/>
      <c r="AN580" s="169"/>
    </row>
    <row r="581" spans="23:40" x14ac:dyDescent="0.25">
      <c r="W581" s="131"/>
      <c r="Y581" s="131"/>
      <c r="AB581" s="131"/>
      <c r="AE581" s="131"/>
      <c r="AH581" s="131"/>
      <c r="AK581" s="131"/>
      <c r="AN581" s="169"/>
    </row>
    <row r="582" spans="23:40" x14ac:dyDescent="0.25">
      <c r="W582" s="131"/>
      <c r="Y582" s="131"/>
      <c r="AB582" s="131"/>
      <c r="AE582" s="131"/>
      <c r="AH582" s="131"/>
      <c r="AK582" s="131"/>
      <c r="AN582" s="169"/>
    </row>
    <row r="583" spans="23:40" x14ac:dyDescent="0.25">
      <c r="W583" s="131"/>
      <c r="Y583" s="131"/>
      <c r="AB583" s="131"/>
      <c r="AE583" s="131"/>
      <c r="AH583" s="131"/>
      <c r="AK583" s="131"/>
      <c r="AN583" s="169"/>
    </row>
    <row r="584" spans="23:40" x14ac:dyDescent="0.25">
      <c r="W584" s="131"/>
      <c r="Y584" s="131"/>
      <c r="AB584" s="131"/>
      <c r="AE584" s="131"/>
      <c r="AH584" s="131"/>
      <c r="AK584" s="131"/>
      <c r="AN584" s="169"/>
    </row>
    <row r="585" spans="23:40" x14ac:dyDescent="0.25">
      <c r="W585" s="131"/>
      <c r="Y585" s="131"/>
      <c r="AB585" s="131"/>
      <c r="AE585" s="131"/>
      <c r="AH585" s="131"/>
      <c r="AK585" s="131"/>
      <c r="AN585" s="169"/>
    </row>
    <row r="586" spans="23:40" x14ac:dyDescent="0.25">
      <c r="W586" s="131"/>
      <c r="Y586" s="131"/>
      <c r="AB586" s="131"/>
      <c r="AE586" s="131"/>
      <c r="AH586" s="131"/>
      <c r="AK586" s="131"/>
      <c r="AN586" s="169"/>
    </row>
    <row r="587" spans="23:40" x14ac:dyDescent="0.25">
      <c r="W587" s="131"/>
      <c r="Y587" s="131"/>
      <c r="AB587" s="131"/>
      <c r="AE587" s="131"/>
      <c r="AH587" s="131"/>
      <c r="AK587" s="131"/>
      <c r="AN587" s="169"/>
    </row>
    <row r="588" spans="23:40" x14ac:dyDescent="0.25">
      <c r="W588" s="131"/>
      <c r="Y588" s="131"/>
      <c r="AB588" s="131"/>
      <c r="AE588" s="131"/>
      <c r="AH588" s="131"/>
      <c r="AK588" s="131"/>
      <c r="AN588" s="169"/>
    </row>
    <row r="589" spans="23:40" x14ac:dyDescent="0.25">
      <c r="W589" s="131"/>
      <c r="Y589" s="131"/>
      <c r="AB589" s="131"/>
      <c r="AE589" s="131"/>
      <c r="AH589" s="131"/>
      <c r="AK589" s="131"/>
      <c r="AN589" s="169"/>
    </row>
    <row r="590" spans="23:40" x14ac:dyDescent="0.25">
      <c r="W590" s="131"/>
      <c r="Y590" s="131"/>
      <c r="AB590" s="131"/>
      <c r="AE590" s="131"/>
      <c r="AH590" s="131"/>
      <c r="AK590" s="131"/>
      <c r="AN590" s="169"/>
    </row>
    <row r="591" spans="23:40" x14ac:dyDescent="0.25">
      <c r="W591" s="131"/>
      <c r="Y591" s="131"/>
      <c r="AB591" s="131"/>
      <c r="AE591" s="131"/>
      <c r="AH591" s="131"/>
      <c r="AK591" s="131"/>
      <c r="AN591" s="169"/>
    </row>
    <row r="592" spans="23:40" x14ac:dyDescent="0.25">
      <c r="W592" s="131"/>
      <c r="Y592" s="131"/>
      <c r="AB592" s="131"/>
      <c r="AE592" s="131"/>
      <c r="AH592" s="131"/>
      <c r="AK592" s="131"/>
      <c r="AN592" s="169"/>
    </row>
    <row r="593" spans="23:40" x14ac:dyDescent="0.25">
      <c r="W593" s="131"/>
      <c r="Y593" s="131"/>
      <c r="AB593" s="131"/>
      <c r="AE593" s="131"/>
      <c r="AH593" s="131"/>
      <c r="AK593" s="131"/>
      <c r="AN593" s="169"/>
    </row>
    <row r="594" spans="23:40" x14ac:dyDescent="0.25">
      <c r="W594" s="131"/>
      <c r="Y594" s="131"/>
      <c r="AB594" s="131"/>
      <c r="AE594" s="131"/>
      <c r="AH594" s="131"/>
      <c r="AK594" s="131"/>
      <c r="AN594" s="169"/>
    </row>
    <row r="595" spans="23:40" x14ac:dyDescent="0.25">
      <c r="W595" s="131"/>
      <c r="Y595" s="131"/>
      <c r="AB595" s="131"/>
      <c r="AE595" s="131"/>
      <c r="AH595" s="131"/>
      <c r="AK595" s="131"/>
      <c r="AN595" s="169"/>
    </row>
    <row r="596" spans="23:40" x14ac:dyDescent="0.25">
      <c r="W596" s="131"/>
      <c r="Y596" s="131"/>
      <c r="AB596" s="131"/>
      <c r="AE596" s="131"/>
      <c r="AH596" s="131"/>
      <c r="AK596" s="131"/>
      <c r="AN596" s="169"/>
    </row>
    <row r="597" spans="23:40" x14ac:dyDescent="0.25">
      <c r="W597" s="131"/>
      <c r="Y597" s="131"/>
      <c r="AB597" s="131"/>
      <c r="AE597" s="131"/>
      <c r="AH597" s="131"/>
      <c r="AK597" s="131"/>
      <c r="AN597" s="169"/>
    </row>
    <row r="598" spans="23:40" x14ac:dyDescent="0.25">
      <c r="W598" s="131"/>
      <c r="Y598" s="131"/>
      <c r="AB598" s="131"/>
      <c r="AE598" s="131"/>
      <c r="AH598" s="131"/>
      <c r="AK598" s="131"/>
      <c r="AN598" s="169"/>
    </row>
    <row r="599" spans="23:40" x14ac:dyDescent="0.25">
      <c r="W599" s="131"/>
      <c r="Y599" s="131"/>
      <c r="AB599" s="131"/>
      <c r="AE599" s="131"/>
      <c r="AH599" s="131"/>
      <c r="AK599" s="131"/>
      <c r="AN599" s="169"/>
    </row>
    <row r="600" spans="23:40" x14ac:dyDescent="0.25">
      <c r="W600" s="131"/>
      <c r="Y600" s="131"/>
      <c r="AB600" s="131"/>
      <c r="AE600" s="131"/>
      <c r="AH600" s="131"/>
      <c r="AK600" s="131"/>
      <c r="AN600" s="169"/>
    </row>
    <row r="601" spans="23:40" x14ac:dyDescent="0.25">
      <c r="W601" s="131"/>
      <c r="Y601" s="131"/>
      <c r="AB601" s="131"/>
      <c r="AE601" s="131"/>
      <c r="AH601" s="131"/>
      <c r="AK601" s="131"/>
      <c r="AN601" s="169"/>
    </row>
    <row r="602" spans="23:40" x14ac:dyDescent="0.25">
      <c r="W602" s="131"/>
      <c r="Y602" s="131"/>
      <c r="AB602" s="131"/>
      <c r="AE602" s="131"/>
      <c r="AH602" s="131"/>
      <c r="AK602" s="131"/>
      <c r="AN602" s="169"/>
    </row>
    <row r="603" spans="23:40" x14ac:dyDescent="0.25">
      <c r="W603" s="131"/>
      <c r="Y603" s="131"/>
      <c r="AB603" s="131"/>
      <c r="AE603" s="131"/>
      <c r="AH603" s="131"/>
      <c r="AK603" s="131"/>
      <c r="AN603" s="169"/>
    </row>
    <row r="604" spans="23:40" x14ac:dyDescent="0.25">
      <c r="W604" s="131"/>
      <c r="Y604" s="131"/>
      <c r="AB604" s="131"/>
      <c r="AE604" s="131"/>
      <c r="AH604" s="131"/>
      <c r="AK604" s="131"/>
      <c r="AN604" s="169"/>
    </row>
    <row r="605" spans="23:40" x14ac:dyDescent="0.25">
      <c r="W605" s="131"/>
      <c r="Y605" s="131"/>
      <c r="AB605" s="131"/>
      <c r="AE605" s="131"/>
      <c r="AH605" s="131"/>
      <c r="AK605" s="131"/>
      <c r="AN605" s="169"/>
    </row>
    <row r="606" spans="23:40" x14ac:dyDescent="0.25">
      <c r="W606" s="131"/>
      <c r="Y606" s="131"/>
      <c r="AB606" s="131"/>
      <c r="AE606" s="131"/>
      <c r="AH606" s="131"/>
      <c r="AK606" s="131"/>
      <c r="AN606" s="169"/>
    </row>
    <row r="607" spans="23:40" x14ac:dyDescent="0.25">
      <c r="W607" s="131"/>
      <c r="Y607" s="131"/>
      <c r="AB607" s="131"/>
      <c r="AE607" s="131"/>
      <c r="AH607" s="131"/>
      <c r="AK607" s="131"/>
      <c r="AN607" s="169"/>
    </row>
    <row r="608" spans="23:40" x14ac:dyDescent="0.25">
      <c r="W608" s="131"/>
      <c r="Y608" s="131"/>
      <c r="AB608" s="131"/>
      <c r="AE608" s="131"/>
      <c r="AH608" s="131"/>
      <c r="AK608" s="131"/>
      <c r="AN608" s="169"/>
    </row>
    <row r="609" spans="23:40" x14ac:dyDescent="0.25">
      <c r="W609" s="131"/>
      <c r="Y609" s="131"/>
      <c r="AB609" s="131"/>
      <c r="AE609" s="131"/>
      <c r="AH609" s="131"/>
      <c r="AK609" s="131"/>
      <c r="AN609" s="169"/>
    </row>
    <row r="610" spans="23:40" x14ac:dyDescent="0.25">
      <c r="W610" s="131"/>
      <c r="Y610" s="131"/>
      <c r="AB610" s="131"/>
      <c r="AE610" s="131"/>
      <c r="AH610" s="131"/>
      <c r="AK610" s="131"/>
      <c r="AN610" s="169"/>
    </row>
    <row r="611" spans="23:40" x14ac:dyDescent="0.25">
      <c r="W611" s="131"/>
      <c r="Y611" s="131"/>
      <c r="AB611" s="131"/>
      <c r="AE611" s="131"/>
      <c r="AH611" s="131"/>
      <c r="AK611" s="131"/>
      <c r="AN611" s="169"/>
    </row>
    <row r="612" spans="23:40" x14ac:dyDescent="0.25">
      <c r="W612" s="131"/>
      <c r="Y612" s="131"/>
      <c r="AB612" s="131"/>
      <c r="AE612" s="131"/>
      <c r="AH612" s="131"/>
      <c r="AK612" s="131"/>
      <c r="AN612" s="169"/>
    </row>
    <row r="613" spans="23:40" x14ac:dyDescent="0.25">
      <c r="W613" s="131"/>
      <c r="Y613" s="131"/>
      <c r="AB613" s="131"/>
      <c r="AE613" s="131"/>
      <c r="AH613" s="131"/>
      <c r="AK613" s="131"/>
      <c r="AN613" s="169"/>
    </row>
    <row r="614" spans="23:40" x14ac:dyDescent="0.25">
      <c r="W614" s="131"/>
      <c r="Y614" s="131"/>
      <c r="AB614" s="131"/>
      <c r="AE614" s="131"/>
      <c r="AH614" s="131"/>
      <c r="AK614" s="131"/>
      <c r="AN614" s="169"/>
    </row>
    <row r="615" spans="23:40" x14ac:dyDescent="0.25">
      <c r="W615" s="131"/>
      <c r="Y615" s="131"/>
      <c r="AB615" s="131"/>
      <c r="AE615" s="131"/>
      <c r="AH615" s="131"/>
      <c r="AK615" s="131"/>
      <c r="AN615" s="169"/>
    </row>
    <row r="616" spans="23:40" x14ac:dyDescent="0.25">
      <c r="W616" s="131"/>
      <c r="Y616" s="131"/>
      <c r="AB616" s="131"/>
      <c r="AE616" s="131"/>
      <c r="AH616" s="131"/>
      <c r="AK616" s="131"/>
      <c r="AN616" s="169"/>
    </row>
    <row r="617" spans="23:40" x14ac:dyDescent="0.25">
      <c r="W617" s="131"/>
      <c r="Y617" s="131"/>
      <c r="AB617" s="131"/>
      <c r="AE617" s="131"/>
      <c r="AH617" s="131"/>
      <c r="AK617" s="131"/>
      <c r="AN617" s="169"/>
    </row>
    <row r="618" spans="23:40" x14ac:dyDescent="0.25">
      <c r="W618" s="131"/>
      <c r="Y618" s="131"/>
      <c r="AB618" s="131"/>
      <c r="AE618" s="131"/>
      <c r="AH618" s="131"/>
      <c r="AK618" s="131"/>
      <c r="AN618" s="169"/>
    </row>
    <row r="619" spans="23:40" x14ac:dyDescent="0.25">
      <c r="W619" s="131"/>
      <c r="Y619" s="131"/>
      <c r="AB619" s="131"/>
      <c r="AE619" s="131"/>
      <c r="AH619" s="131"/>
      <c r="AK619" s="131"/>
      <c r="AN619" s="169"/>
    </row>
    <row r="620" spans="23:40" x14ac:dyDescent="0.25">
      <c r="W620" s="131"/>
      <c r="Y620" s="131"/>
      <c r="AB620" s="131"/>
      <c r="AE620" s="131"/>
      <c r="AH620" s="131"/>
      <c r="AK620" s="131"/>
      <c r="AN620" s="169"/>
    </row>
    <row r="621" spans="23:40" x14ac:dyDescent="0.25">
      <c r="W621" s="131"/>
      <c r="Y621" s="131"/>
      <c r="AB621" s="131"/>
      <c r="AE621" s="131"/>
      <c r="AH621" s="131"/>
      <c r="AK621" s="131"/>
      <c r="AN621" s="169"/>
    </row>
    <row r="622" spans="23:40" x14ac:dyDescent="0.25">
      <c r="W622" s="131"/>
      <c r="Y622" s="131"/>
      <c r="AB622" s="131"/>
      <c r="AE622" s="131"/>
      <c r="AH622" s="131"/>
      <c r="AK622" s="131"/>
      <c r="AN622" s="169"/>
    </row>
    <row r="623" spans="23:40" x14ac:dyDescent="0.25">
      <c r="W623" s="131"/>
      <c r="Y623" s="131"/>
      <c r="AB623" s="131"/>
      <c r="AE623" s="131"/>
      <c r="AH623" s="131"/>
      <c r="AK623" s="131"/>
      <c r="AN623" s="169"/>
    </row>
    <row r="624" spans="23:40" x14ac:dyDescent="0.25">
      <c r="W624" s="131"/>
      <c r="Y624" s="131"/>
      <c r="AB624" s="131"/>
      <c r="AE624" s="131"/>
      <c r="AH624" s="131"/>
      <c r="AK624" s="131"/>
      <c r="AN624" s="169"/>
    </row>
    <row r="625" spans="23:40" x14ac:dyDescent="0.25">
      <c r="W625" s="131"/>
      <c r="Y625" s="131"/>
      <c r="AB625" s="131"/>
      <c r="AE625" s="131"/>
      <c r="AH625" s="131"/>
      <c r="AK625" s="131"/>
      <c r="AN625" s="169"/>
    </row>
    <row r="626" spans="23:40" x14ac:dyDescent="0.25">
      <c r="W626" s="131"/>
      <c r="Y626" s="131"/>
      <c r="AB626" s="131"/>
      <c r="AE626" s="131"/>
      <c r="AH626" s="131"/>
      <c r="AK626" s="131"/>
      <c r="AN626" s="169"/>
    </row>
    <row r="627" spans="23:40" x14ac:dyDescent="0.25">
      <c r="W627" s="131"/>
      <c r="Y627" s="131"/>
      <c r="AB627" s="131"/>
      <c r="AE627" s="131"/>
      <c r="AH627" s="131"/>
      <c r="AK627" s="131"/>
      <c r="AN627" s="169"/>
    </row>
    <row r="628" spans="23:40" x14ac:dyDescent="0.25">
      <c r="W628" s="131"/>
      <c r="Y628" s="131"/>
      <c r="AB628" s="131"/>
      <c r="AE628" s="131"/>
      <c r="AH628" s="131"/>
      <c r="AK628" s="131"/>
      <c r="AN628" s="169"/>
    </row>
    <row r="629" spans="23:40" x14ac:dyDescent="0.25">
      <c r="W629" s="131"/>
      <c r="Y629" s="131"/>
      <c r="AB629" s="131"/>
      <c r="AE629" s="131"/>
      <c r="AH629" s="131"/>
      <c r="AK629" s="131"/>
      <c r="AN629" s="169"/>
    </row>
    <row r="630" spans="23:40" x14ac:dyDescent="0.25">
      <c r="W630" s="131"/>
      <c r="Y630" s="131"/>
      <c r="AB630" s="131"/>
      <c r="AE630" s="131"/>
      <c r="AH630" s="131"/>
      <c r="AK630" s="131"/>
      <c r="AN630" s="169"/>
    </row>
    <row r="631" spans="23:40" x14ac:dyDescent="0.25">
      <c r="W631" s="131"/>
      <c r="Y631" s="131"/>
      <c r="AB631" s="131"/>
      <c r="AE631" s="131"/>
      <c r="AH631" s="131"/>
      <c r="AK631" s="131"/>
      <c r="AN631" s="169"/>
    </row>
    <row r="632" spans="23:40" x14ac:dyDescent="0.25">
      <c r="W632" s="131"/>
      <c r="Y632" s="131"/>
      <c r="AB632" s="131"/>
      <c r="AE632" s="131"/>
      <c r="AH632" s="131"/>
      <c r="AK632" s="131"/>
      <c r="AN632" s="169"/>
    </row>
    <row r="633" spans="23:40" x14ac:dyDescent="0.25">
      <c r="W633" s="131"/>
      <c r="Y633" s="131"/>
      <c r="AB633" s="131"/>
      <c r="AE633" s="131"/>
      <c r="AH633" s="131"/>
      <c r="AK633" s="131"/>
      <c r="AN633" s="169"/>
    </row>
    <row r="634" spans="23:40" x14ac:dyDescent="0.25">
      <c r="W634" s="131"/>
      <c r="Y634" s="131"/>
      <c r="AB634" s="131"/>
      <c r="AE634" s="131"/>
      <c r="AH634" s="131"/>
      <c r="AK634" s="131"/>
      <c r="AN634" s="169"/>
    </row>
    <row r="635" spans="23:40" x14ac:dyDescent="0.25">
      <c r="W635" s="131"/>
      <c r="Y635" s="131"/>
      <c r="AB635" s="131"/>
      <c r="AE635" s="131"/>
      <c r="AH635" s="131"/>
      <c r="AK635" s="131"/>
      <c r="AN635" s="169"/>
    </row>
    <row r="636" spans="23:40" x14ac:dyDescent="0.25">
      <c r="W636" s="131"/>
      <c r="Y636" s="131"/>
      <c r="AB636" s="131"/>
      <c r="AE636" s="131"/>
      <c r="AH636" s="131"/>
      <c r="AK636" s="131"/>
      <c r="AN636" s="169"/>
    </row>
    <row r="637" spans="23:40" x14ac:dyDescent="0.25">
      <c r="W637" s="131"/>
      <c r="Y637" s="131"/>
      <c r="AB637" s="131"/>
      <c r="AE637" s="131"/>
      <c r="AH637" s="131"/>
      <c r="AK637" s="131"/>
      <c r="AN637" s="169"/>
    </row>
    <row r="638" spans="23:40" x14ac:dyDescent="0.25">
      <c r="W638" s="131"/>
      <c r="Y638" s="131"/>
      <c r="AB638" s="131"/>
      <c r="AE638" s="131"/>
      <c r="AH638" s="131"/>
      <c r="AK638" s="131"/>
      <c r="AN638" s="169"/>
    </row>
    <row r="639" spans="23:40" x14ac:dyDescent="0.25">
      <c r="W639" s="131"/>
      <c r="Y639" s="131"/>
      <c r="AB639" s="131"/>
      <c r="AE639" s="131"/>
      <c r="AH639" s="131"/>
      <c r="AK639" s="131"/>
      <c r="AN639" s="169"/>
    </row>
    <row r="640" spans="23:40" x14ac:dyDescent="0.25">
      <c r="W640" s="131"/>
      <c r="Y640" s="131"/>
      <c r="AB640" s="131"/>
      <c r="AE640" s="131"/>
      <c r="AH640" s="131"/>
      <c r="AK640" s="131"/>
      <c r="AN640" s="169"/>
    </row>
    <row r="641" spans="23:40" x14ac:dyDescent="0.25">
      <c r="W641" s="131"/>
      <c r="Y641" s="131"/>
      <c r="AB641" s="131"/>
      <c r="AE641" s="131"/>
      <c r="AH641" s="131"/>
      <c r="AK641" s="131"/>
      <c r="AN641" s="169"/>
    </row>
    <row r="642" spans="23:40" x14ac:dyDescent="0.25">
      <c r="W642" s="131"/>
      <c r="Y642" s="131"/>
      <c r="AB642" s="131"/>
      <c r="AE642" s="131"/>
      <c r="AH642" s="131"/>
      <c r="AK642" s="131"/>
      <c r="AN642" s="169"/>
    </row>
    <row r="643" spans="23:40" x14ac:dyDescent="0.25">
      <c r="W643" s="131"/>
      <c r="Y643" s="131"/>
      <c r="AB643" s="131"/>
      <c r="AE643" s="131"/>
      <c r="AH643" s="131"/>
      <c r="AK643" s="131"/>
      <c r="AN643" s="169"/>
    </row>
    <row r="644" spans="23:40" x14ac:dyDescent="0.25">
      <c r="W644" s="131"/>
      <c r="Y644" s="131"/>
      <c r="AB644" s="131"/>
      <c r="AE644" s="131"/>
      <c r="AH644" s="131"/>
      <c r="AK644" s="131"/>
      <c r="AN644" s="169"/>
    </row>
    <row r="645" spans="23:40" x14ac:dyDescent="0.25">
      <c r="W645" s="131"/>
      <c r="Y645" s="131"/>
      <c r="AB645" s="131"/>
      <c r="AE645" s="131"/>
      <c r="AH645" s="131"/>
      <c r="AK645" s="131"/>
      <c r="AN645" s="169"/>
    </row>
    <row r="646" spans="23:40" x14ac:dyDescent="0.25">
      <c r="W646" s="131"/>
      <c r="Y646" s="131"/>
      <c r="AB646" s="131"/>
      <c r="AE646" s="131"/>
      <c r="AH646" s="131"/>
      <c r="AK646" s="131"/>
      <c r="AN646" s="169"/>
    </row>
    <row r="647" spans="23:40" x14ac:dyDescent="0.25">
      <c r="W647" s="131"/>
      <c r="Y647" s="131"/>
      <c r="AB647" s="131"/>
      <c r="AE647" s="131"/>
      <c r="AH647" s="131"/>
      <c r="AK647" s="131"/>
      <c r="AN647" s="169"/>
    </row>
    <row r="648" spans="23:40" x14ac:dyDescent="0.25">
      <c r="W648" s="131"/>
      <c r="Y648" s="131"/>
      <c r="AB648" s="131"/>
      <c r="AE648" s="131"/>
      <c r="AH648" s="131"/>
      <c r="AK648" s="131"/>
      <c r="AN648" s="169"/>
    </row>
    <row r="649" spans="23:40" x14ac:dyDescent="0.25">
      <c r="W649" s="131"/>
      <c r="Y649" s="131"/>
      <c r="AB649" s="131"/>
      <c r="AE649" s="131"/>
      <c r="AH649" s="131"/>
      <c r="AK649" s="131"/>
      <c r="AN649" s="169"/>
    </row>
    <row r="650" spans="23:40" x14ac:dyDescent="0.25">
      <c r="W650" s="131"/>
      <c r="Y650" s="131"/>
      <c r="AB650" s="131"/>
      <c r="AE650" s="131"/>
      <c r="AH650" s="131"/>
      <c r="AK650" s="131"/>
      <c r="AN650" s="169"/>
    </row>
    <row r="651" spans="23:40" x14ac:dyDescent="0.25">
      <c r="W651" s="131"/>
      <c r="Y651" s="131"/>
      <c r="AB651" s="131"/>
      <c r="AE651" s="131"/>
      <c r="AH651" s="131"/>
      <c r="AK651" s="131"/>
      <c r="AN651" s="169"/>
    </row>
    <row r="652" spans="23:40" x14ac:dyDescent="0.25">
      <c r="W652" s="131"/>
      <c r="Y652" s="131"/>
      <c r="AB652" s="131"/>
      <c r="AE652" s="131"/>
      <c r="AH652" s="131"/>
      <c r="AK652" s="131"/>
      <c r="AN652" s="169"/>
    </row>
    <row r="653" spans="23:40" x14ac:dyDescent="0.25">
      <c r="W653" s="131"/>
      <c r="Y653" s="131"/>
      <c r="AB653" s="131"/>
      <c r="AE653" s="131"/>
      <c r="AH653" s="131"/>
      <c r="AK653" s="131"/>
      <c r="AN653" s="169"/>
    </row>
    <row r="654" spans="23:40" x14ac:dyDescent="0.25">
      <c r="W654" s="131"/>
      <c r="Y654" s="131"/>
      <c r="AB654" s="131"/>
      <c r="AE654" s="131"/>
      <c r="AH654" s="131"/>
      <c r="AK654" s="131"/>
      <c r="AN654" s="169"/>
    </row>
    <row r="655" spans="23:40" x14ac:dyDescent="0.25">
      <c r="W655" s="131"/>
      <c r="Y655" s="131"/>
      <c r="AB655" s="131"/>
      <c r="AE655" s="131"/>
      <c r="AH655" s="131"/>
      <c r="AK655" s="131"/>
      <c r="AN655" s="169"/>
    </row>
    <row r="656" spans="23:40" x14ac:dyDescent="0.25">
      <c r="W656" s="131"/>
      <c r="Y656" s="131"/>
      <c r="AB656" s="131"/>
      <c r="AE656" s="131"/>
      <c r="AH656" s="131"/>
      <c r="AK656" s="131"/>
      <c r="AN656" s="169"/>
    </row>
    <row r="657" spans="23:40" x14ac:dyDescent="0.25">
      <c r="W657" s="131"/>
      <c r="Y657" s="131"/>
      <c r="AB657" s="131"/>
      <c r="AE657" s="131"/>
      <c r="AH657" s="131"/>
      <c r="AK657" s="131"/>
      <c r="AN657" s="169"/>
    </row>
    <row r="658" spans="23:40" x14ac:dyDescent="0.25">
      <c r="W658" s="131"/>
      <c r="Y658" s="131"/>
      <c r="AB658" s="131"/>
      <c r="AE658" s="131"/>
      <c r="AH658" s="131"/>
      <c r="AK658" s="131"/>
      <c r="AN658" s="169"/>
    </row>
    <row r="659" spans="23:40" x14ac:dyDescent="0.25">
      <c r="W659" s="131"/>
      <c r="Y659" s="131"/>
      <c r="AB659" s="131"/>
      <c r="AE659" s="131"/>
      <c r="AH659" s="131"/>
      <c r="AK659" s="131"/>
      <c r="AN659" s="169"/>
    </row>
    <row r="660" spans="23:40" x14ac:dyDescent="0.25">
      <c r="W660" s="131"/>
      <c r="Y660" s="131"/>
      <c r="AB660" s="131"/>
      <c r="AE660" s="131"/>
      <c r="AH660" s="131"/>
      <c r="AK660" s="131"/>
      <c r="AN660" s="169"/>
    </row>
    <row r="661" spans="23:40" x14ac:dyDescent="0.25">
      <c r="W661" s="131"/>
      <c r="Y661" s="131"/>
      <c r="AB661" s="131"/>
      <c r="AE661" s="131"/>
      <c r="AH661" s="131"/>
      <c r="AK661" s="131"/>
      <c r="AN661" s="169"/>
    </row>
    <row r="662" spans="23:40" x14ac:dyDescent="0.25">
      <c r="W662" s="131"/>
      <c r="Y662" s="131"/>
      <c r="AB662" s="131"/>
      <c r="AE662" s="131"/>
      <c r="AH662" s="131"/>
      <c r="AK662" s="131"/>
      <c r="AN662" s="169"/>
    </row>
    <row r="663" spans="23:40" x14ac:dyDescent="0.25">
      <c r="W663" s="131"/>
      <c r="Y663" s="131"/>
      <c r="AB663" s="131"/>
      <c r="AE663" s="131"/>
      <c r="AH663" s="131"/>
      <c r="AK663" s="131"/>
      <c r="AN663" s="169"/>
    </row>
    <row r="664" spans="23:40" x14ac:dyDescent="0.25">
      <c r="W664" s="131"/>
      <c r="Y664" s="131"/>
      <c r="AB664" s="131"/>
      <c r="AE664" s="131"/>
      <c r="AH664" s="131"/>
      <c r="AK664" s="131"/>
      <c r="AN664" s="169"/>
    </row>
    <row r="665" spans="23:40" x14ac:dyDescent="0.25">
      <c r="W665" s="131"/>
      <c r="Y665" s="131"/>
      <c r="AB665" s="131"/>
      <c r="AE665" s="131"/>
      <c r="AH665" s="131"/>
      <c r="AK665" s="131"/>
      <c r="AN665" s="169"/>
    </row>
    <row r="666" spans="23:40" x14ac:dyDescent="0.25">
      <c r="W666" s="131"/>
      <c r="Y666" s="131"/>
      <c r="AB666" s="131"/>
      <c r="AE666" s="131"/>
      <c r="AH666" s="131"/>
      <c r="AK666" s="131"/>
      <c r="AN666" s="169"/>
    </row>
    <row r="667" spans="23:40" x14ac:dyDescent="0.25">
      <c r="W667" s="131"/>
      <c r="Y667" s="131"/>
      <c r="AB667" s="131"/>
      <c r="AE667" s="131"/>
      <c r="AH667" s="131"/>
      <c r="AK667" s="131"/>
      <c r="AN667" s="169"/>
    </row>
    <row r="668" spans="23:40" x14ac:dyDescent="0.25">
      <c r="W668" s="131"/>
      <c r="Y668" s="131"/>
      <c r="AB668" s="131"/>
      <c r="AE668" s="131"/>
      <c r="AH668" s="131"/>
      <c r="AK668" s="131"/>
      <c r="AN668" s="169"/>
    </row>
    <row r="669" spans="23:40" x14ac:dyDescent="0.25">
      <c r="W669" s="131"/>
      <c r="Y669" s="131"/>
      <c r="AB669" s="131"/>
      <c r="AE669" s="131"/>
      <c r="AH669" s="131"/>
      <c r="AK669" s="131"/>
      <c r="AN669" s="169"/>
    </row>
    <row r="670" spans="23:40" x14ac:dyDescent="0.25">
      <c r="W670" s="131"/>
      <c r="Y670" s="131"/>
      <c r="AB670" s="131"/>
      <c r="AE670" s="131"/>
      <c r="AH670" s="131"/>
      <c r="AK670" s="131"/>
      <c r="AN670" s="169"/>
    </row>
    <row r="671" spans="23:40" x14ac:dyDescent="0.25">
      <c r="W671" s="131"/>
      <c r="Y671" s="131"/>
      <c r="AB671" s="131"/>
      <c r="AE671" s="131"/>
      <c r="AH671" s="131"/>
      <c r="AK671" s="131"/>
      <c r="AN671" s="169"/>
    </row>
    <row r="672" spans="23:40" x14ac:dyDescent="0.25">
      <c r="W672" s="131"/>
      <c r="Y672" s="131"/>
      <c r="AB672" s="131"/>
      <c r="AE672" s="131"/>
      <c r="AH672" s="131"/>
      <c r="AK672" s="131"/>
      <c r="AN672" s="169"/>
    </row>
    <row r="673" spans="23:40" x14ac:dyDescent="0.25">
      <c r="W673" s="131"/>
      <c r="Y673" s="131"/>
      <c r="AB673" s="131"/>
      <c r="AE673" s="131"/>
      <c r="AH673" s="131"/>
      <c r="AK673" s="131"/>
      <c r="AN673" s="169"/>
    </row>
    <row r="674" spans="23:40" x14ac:dyDescent="0.25">
      <c r="W674" s="131"/>
      <c r="Y674" s="131"/>
      <c r="AB674" s="131"/>
      <c r="AE674" s="131"/>
      <c r="AH674" s="131"/>
      <c r="AK674" s="131"/>
      <c r="AN674" s="169"/>
    </row>
    <row r="675" spans="23:40" x14ac:dyDescent="0.25">
      <c r="W675" s="131"/>
      <c r="Y675" s="131"/>
      <c r="AB675" s="131"/>
      <c r="AE675" s="131"/>
      <c r="AH675" s="131"/>
      <c r="AK675" s="131"/>
      <c r="AN675" s="169"/>
    </row>
    <row r="676" spans="23:40" x14ac:dyDescent="0.25">
      <c r="W676" s="131"/>
      <c r="Y676" s="131"/>
      <c r="AB676" s="131"/>
      <c r="AE676" s="131"/>
      <c r="AH676" s="131"/>
      <c r="AK676" s="131"/>
      <c r="AN676" s="169"/>
    </row>
    <row r="677" spans="23:40" x14ac:dyDescent="0.25">
      <c r="W677" s="131"/>
      <c r="Y677" s="131"/>
      <c r="AB677" s="131"/>
      <c r="AE677" s="131"/>
      <c r="AH677" s="131"/>
      <c r="AK677" s="131"/>
      <c r="AN677" s="169"/>
    </row>
    <row r="678" spans="23:40" x14ac:dyDescent="0.25">
      <c r="W678" s="131"/>
      <c r="Y678" s="131"/>
      <c r="AB678" s="131"/>
      <c r="AE678" s="131"/>
      <c r="AH678" s="131"/>
      <c r="AK678" s="131"/>
      <c r="AN678" s="169"/>
    </row>
    <row r="679" spans="23:40" x14ac:dyDescent="0.25">
      <c r="W679" s="131"/>
      <c r="Y679" s="131"/>
      <c r="AB679" s="131"/>
      <c r="AE679" s="131"/>
      <c r="AH679" s="131"/>
      <c r="AK679" s="131"/>
      <c r="AN679" s="169"/>
    </row>
    <row r="680" spans="23:40" x14ac:dyDescent="0.25">
      <c r="W680" s="131"/>
      <c r="Y680" s="131"/>
      <c r="AB680" s="131"/>
      <c r="AE680" s="131"/>
      <c r="AH680" s="131"/>
      <c r="AK680" s="131"/>
      <c r="AN680" s="169"/>
    </row>
    <row r="681" spans="23:40" x14ac:dyDescent="0.25">
      <c r="W681" s="131"/>
      <c r="Y681" s="131"/>
      <c r="AB681" s="131"/>
      <c r="AE681" s="131"/>
      <c r="AH681" s="131"/>
      <c r="AK681" s="131"/>
      <c r="AN681" s="169"/>
    </row>
    <row r="682" spans="23:40" x14ac:dyDescent="0.25">
      <c r="W682" s="131"/>
      <c r="Y682" s="131"/>
      <c r="AB682" s="131"/>
      <c r="AE682" s="131"/>
      <c r="AH682" s="131"/>
      <c r="AK682" s="131"/>
      <c r="AN682" s="169"/>
    </row>
    <row r="683" spans="23:40" x14ac:dyDescent="0.25">
      <c r="W683" s="131"/>
      <c r="Y683" s="131"/>
      <c r="AB683" s="131"/>
      <c r="AE683" s="131"/>
      <c r="AH683" s="131"/>
      <c r="AK683" s="131"/>
      <c r="AN683" s="169"/>
    </row>
    <row r="684" spans="23:40" x14ac:dyDescent="0.25">
      <c r="W684" s="131"/>
      <c r="Y684" s="131"/>
      <c r="AB684" s="131"/>
      <c r="AE684" s="131"/>
      <c r="AH684" s="131"/>
      <c r="AK684" s="131"/>
      <c r="AN684" s="169"/>
    </row>
    <row r="685" spans="23:40" x14ac:dyDescent="0.25">
      <c r="W685" s="131"/>
      <c r="Y685" s="131"/>
      <c r="AB685" s="131"/>
      <c r="AE685" s="131"/>
      <c r="AH685" s="131"/>
      <c r="AK685" s="131"/>
      <c r="AN685" s="169"/>
    </row>
    <row r="686" spans="23:40" x14ac:dyDescent="0.25">
      <c r="W686" s="131"/>
      <c r="Y686" s="131"/>
      <c r="AB686" s="131"/>
      <c r="AE686" s="131"/>
      <c r="AH686" s="131"/>
      <c r="AK686" s="131"/>
      <c r="AN686" s="169"/>
    </row>
    <row r="687" spans="23:40" x14ac:dyDescent="0.25">
      <c r="W687" s="131"/>
      <c r="Y687" s="131"/>
      <c r="AB687" s="131"/>
      <c r="AE687" s="131"/>
      <c r="AH687" s="131"/>
      <c r="AK687" s="131"/>
      <c r="AN687" s="169"/>
    </row>
    <row r="688" spans="23:40" x14ac:dyDescent="0.25">
      <c r="W688" s="131"/>
      <c r="Y688" s="131"/>
      <c r="AB688" s="131"/>
      <c r="AE688" s="131"/>
      <c r="AH688" s="131"/>
      <c r="AK688" s="131"/>
      <c r="AN688" s="169"/>
    </row>
    <row r="689" spans="23:40" x14ac:dyDescent="0.25">
      <c r="W689" s="131"/>
      <c r="Y689" s="131"/>
      <c r="AB689" s="131"/>
      <c r="AE689" s="131"/>
      <c r="AH689" s="131"/>
      <c r="AK689" s="131"/>
      <c r="AN689" s="169"/>
    </row>
    <row r="690" spans="23:40" x14ac:dyDescent="0.25">
      <c r="W690" s="131"/>
      <c r="Y690" s="131"/>
      <c r="AB690" s="131"/>
      <c r="AE690" s="131"/>
      <c r="AH690" s="131"/>
      <c r="AK690" s="131"/>
      <c r="AN690" s="169"/>
    </row>
    <row r="691" spans="23:40" x14ac:dyDescent="0.25">
      <c r="W691" s="131"/>
      <c r="Y691" s="131"/>
      <c r="AB691" s="131"/>
      <c r="AE691" s="131"/>
      <c r="AH691" s="131"/>
      <c r="AK691" s="131"/>
      <c r="AN691" s="169"/>
    </row>
    <row r="692" spans="23:40" x14ac:dyDescent="0.25">
      <c r="W692" s="131"/>
      <c r="Y692" s="131"/>
      <c r="AB692" s="131"/>
      <c r="AE692" s="131"/>
      <c r="AH692" s="131"/>
      <c r="AK692" s="131"/>
      <c r="AN692" s="169"/>
    </row>
    <row r="693" spans="23:40" x14ac:dyDescent="0.25">
      <c r="W693" s="131"/>
      <c r="Y693" s="131"/>
      <c r="AB693" s="131"/>
      <c r="AE693" s="131"/>
      <c r="AH693" s="131"/>
      <c r="AK693" s="131"/>
      <c r="AN693" s="169"/>
    </row>
    <row r="694" spans="23:40" x14ac:dyDescent="0.25">
      <c r="W694" s="131"/>
      <c r="Y694" s="131"/>
      <c r="AB694" s="131"/>
      <c r="AE694" s="131"/>
      <c r="AH694" s="131"/>
      <c r="AK694" s="131"/>
      <c r="AN694" s="169"/>
    </row>
    <row r="695" spans="23:40" x14ac:dyDescent="0.25">
      <c r="W695" s="131"/>
      <c r="Y695" s="131"/>
      <c r="AB695" s="131"/>
      <c r="AE695" s="131"/>
      <c r="AH695" s="131"/>
      <c r="AK695" s="131"/>
      <c r="AN695" s="169"/>
    </row>
    <row r="696" spans="23:40" x14ac:dyDescent="0.25">
      <c r="W696" s="131"/>
      <c r="Y696" s="131"/>
      <c r="AB696" s="131"/>
      <c r="AE696" s="131"/>
      <c r="AH696" s="131"/>
      <c r="AK696" s="131"/>
      <c r="AN696" s="169"/>
    </row>
    <row r="697" spans="23:40" x14ac:dyDescent="0.25">
      <c r="W697" s="131"/>
      <c r="Y697" s="131"/>
      <c r="AB697" s="131"/>
      <c r="AE697" s="131"/>
      <c r="AH697" s="131"/>
      <c r="AK697" s="131"/>
      <c r="AN697" s="169"/>
    </row>
    <row r="698" spans="23:40" x14ac:dyDescent="0.25">
      <c r="W698" s="131"/>
      <c r="Y698" s="131"/>
      <c r="AB698" s="131"/>
      <c r="AE698" s="131"/>
      <c r="AH698" s="131"/>
      <c r="AK698" s="131"/>
      <c r="AN698" s="169"/>
    </row>
    <row r="699" spans="23:40" x14ac:dyDescent="0.25">
      <c r="W699" s="131"/>
      <c r="Y699" s="131"/>
      <c r="AB699" s="131"/>
      <c r="AE699" s="131"/>
      <c r="AH699" s="131"/>
      <c r="AK699" s="131"/>
      <c r="AN699" s="169"/>
    </row>
    <row r="700" spans="23:40" x14ac:dyDescent="0.25">
      <c r="W700" s="131"/>
      <c r="Y700" s="131"/>
      <c r="AB700" s="131"/>
      <c r="AE700" s="131"/>
      <c r="AH700" s="131"/>
      <c r="AK700" s="131"/>
      <c r="AN700" s="169"/>
    </row>
    <row r="701" spans="23:40" x14ac:dyDescent="0.25">
      <c r="W701" s="131"/>
      <c r="Y701" s="131"/>
      <c r="AB701" s="131"/>
      <c r="AE701" s="131"/>
      <c r="AH701" s="131"/>
      <c r="AK701" s="131"/>
      <c r="AN701" s="169"/>
    </row>
    <row r="702" spans="23:40" x14ac:dyDescent="0.25">
      <c r="W702" s="131"/>
      <c r="Y702" s="131"/>
      <c r="AB702" s="131"/>
      <c r="AE702" s="131"/>
      <c r="AH702" s="131"/>
      <c r="AK702" s="131"/>
      <c r="AN702" s="169"/>
    </row>
    <row r="703" spans="23:40" x14ac:dyDescent="0.25">
      <c r="W703" s="131"/>
      <c r="Y703" s="131"/>
      <c r="AB703" s="131"/>
      <c r="AE703" s="131"/>
      <c r="AH703" s="131"/>
      <c r="AK703" s="131"/>
      <c r="AN703" s="169"/>
    </row>
    <row r="704" spans="23:40" x14ac:dyDescent="0.25">
      <c r="W704" s="131"/>
      <c r="Y704" s="131"/>
      <c r="AB704" s="131"/>
      <c r="AE704" s="131"/>
      <c r="AH704" s="131"/>
      <c r="AK704" s="131"/>
      <c r="AN704" s="169"/>
    </row>
    <row r="705" spans="23:40" x14ac:dyDescent="0.25">
      <c r="W705" s="131"/>
      <c r="Y705" s="131"/>
      <c r="AB705" s="131"/>
      <c r="AE705" s="131"/>
      <c r="AH705" s="131"/>
      <c r="AK705" s="131"/>
      <c r="AN705" s="169"/>
    </row>
    <row r="706" spans="23:40" x14ac:dyDescent="0.25">
      <c r="W706" s="131"/>
      <c r="Y706" s="131"/>
      <c r="AB706" s="131"/>
      <c r="AE706" s="131"/>
      <c r="AH706" s="131"/>
      <c r="AK706" s="131"/>
      <c r="AN706" s="169"/>
    </row>
    <row r="707" spans="23:40" x14ac:dyDescent="0.25">
      <c r="W707" s="131"/>
      <c r="Y707" s="131"/>
      <c r="AB707" s="131"/>
      <c r="AE707" s="131"/>
      <c r="AH707" s="131"/>
      <c r="AK707" s="131"/>
      <c r="AN707" s="169"/>
    </row>
    <row r="708" spans="23:40" x14ac:dyDescent="0.25">
      <c r="W708" s="131"/>
      <c r="Y708" s="131"/>
      <c r="AB708" s="131"/>
      <c r="AE708" s="131"/>
      <c r="AH708" s="131"/>
      <c r="AK708" s="131"/>
      <c r="AN708" s="169"/>
    </row>
    <row r="709" spans="23:40" x14ac:dyDescent="0.25">
      <c r="W709" s="131"/>
      <c r="Y709" s="131"/>
      <c r="AB709" s="131"/>
      <c r="AE709" s="131"/>
      <c r="AH709" s="131"/>
      <c r="AK709" s="131"/>
      <c r="AN709" s="169"/>
    </row>
    <row r="710" spans="23:40" x14ac:dyDescent="0.25">
      <c r="W710" s="131"/>
      <c r="Y710" s="131"/>
      <c r="AB710" s="131"/>
      <c r="AE710" s="131"/>
      <c r="AH710" s="131"/>
      <c r="AK710" s="131"/>
      <c r="AN710" s="169"/>
    </row>
    <row r="711" spans="23:40" x14ac:dyDescent="0.25">
      <c r="W711" s="131"/>
      <c r="Y711" s="131"/>
      <c r="AB711" s="131"/>
      <c r="AE711" s="131"/>
      <c r="AH711" s="131"/>
      <c r="AK711" s="131"/>
      <c r="AN711" s="169"/>
    </row>
    <row r="712" spans="23:40" x14ac:dyDescent="0.25">
      <c r="W712" s="131"/>
      <c r="Y712" s="131"/>
      <c r="AB712" s="131"/>
      <c r="AE712" s="131"/>
      <c r="AH712" s="131"/>
      <c r="AK712" s="131"/>
      <c r="AN712" s="169"/>
    </row>
    <row r="713" spans="23:40" x14ac:dyDescent="0.25">
      <c r="W713" s="131"/>
      <c r="Y713" s="131"/>
      <c r="AB713" s="131"/>
      <c r="AE713" s="131"/>
      <c r="AH713" s="131"/>
      <c r="AK713" s="131"/>
      <c r="AN713" s="169"/>
    </row>
    <row r="714" spans="23:40" x14ac:dyDescent="0.25">
      <c r="W714" s="131"/>
      <c r="Y714" s="131"/>
      <c r="AB714" s="131"/>
      <c r="AE714" s="131"/>
      <c r="AH714" s="131"/>
      <c r="AK714" s="131"/>
      <c r="AN714" s="169"/>
    </row>
    <row r="715" spans="23:40" x14ac:dyDescent="0.25">
      <c r="W715" s="131"/>
      <c r="Y715" s="131"/>
      <c r="AB715" s="131"/>
      <c r="AE715" s="131"/>
      <c r="AH715" s="131"/>
      <c r="AK715" s="131"/>
      <c r="AN715" s="169"/>
    </row>
    <row r="716" spans="23:40" x14ac:dyDescent="0.25">
      <c r="W716" s="131"/>
      <c r="Y716" s="131"/>
      <c r="AB716" s="131"/>
      <c r="AE716" s="131"/>
      <c r="AH716" s="131"/>
      <c r="AK716" s="131"/>
      <c r="AN716" s="169"/>
    </row>
    <row r="717" spans="23:40" x14ac:dyDescent="0.25">
      <c r="W717" s="131"/>
      <c r="Y717" s="131"/>
      <c r="AB717" s="131"/>
      <c r="AE717" s="131"/>
      <c r="AH717" s="131"/>
      <c r="AK717" s="131"/>
      <c r="AN717" s="169"/>
    </row>
    <row r="718" spans="23:40" x14ac:dyDescent="0.25">
      <c r="W718" s="131"/>
      <c r="Y718" s="131"/>
      <c r="AB718" s="131"/>
      <c r="AE718" s="131"/>
      <c r="AH718" s="131"/>
      <c r="AK718" s="131"/>
      <c r="AN718" s="169"/>
    </row>
    <row r="719" spans="23:40" x14ac:dyDescent="0.25">
      <c r="W719" s="131"/>
      <c r="Y719" s="131"/>
      <c r="AB719" s="131"/>
      <c r="AE719" s="131"/>
      <c r="AH719" s="131"/>
      <c r="AK719" s="131"/>
      <c r="AN719" s="169"/>
    </row>
    <row r="720" spans="23:40" x14ac:dyDescent="0.25">
      <c r="W720" s="131"/>
      <c r="Y720" s="131"/>
      <c r="AB720" s="131"/>
      <c r="AE720" s="131"/>
      <c r="AH720" s="131"/>
      <c r="AK720" s="131"/>
      <c r="AN720" s="169"/>
    </row>
    <row r="721" spans="23:40" x14ac:dyDescent="0.25">
      <c r="W721" s="131"/>
      <c r="Y721" s="131"/>
      <c r="AB721" s="131"/>
      <c r="AE721" s="131"/>
      <c r="AH721" s="131"/>
      <c r="AK721" s="131"/>
      <c r="AN721" s="169"/>
    </row>
    <row r="722" spans="23:40" x14ac:dyDescent="0.25">
      <c r="W722" s="131"/>
      <c r="Y722" s="131"/>
      <c r="AB722" s="131"/>
      <c r="AE722" s="131"/>
      <c r="AH722" s="131"/>
      <c r="AK722" s="131"/>
      <c r="AN722" s="169"/>
    </row>
    <row r="723" spans="23:40" x14ac:dyDescent="0.25">
      <c r="W723" s="131"/>
      <c r="Y723" s="131"/>
      <c r="AB723" s="131"/>
      <c r="AE723" s="131"/>
      <c r="AH723" s="131"/>
      <c r="AK723" s="131"/>
      <c r="AN723" s="169"/>
    </row>
    <row r="724" spans="23:40" x14ac:dyDescent="0.25">
      <c r="W724" s="131"/>
      <c r="Y724" s="131"/>
      <c r="AB724" s="131"/>
      <c r="AE724" s="131"/>
      <c r="AH724" s="131"/>
      <c r="AK724" s="131"/>
      <c r="AN724" s="169"/>
    </row>
    <row r="725" spans="23:40" x14ac:dyDescent="0.25">
      <c r="W725" s="131"/>
      <c r="Y725" s="131"/>
      <c r="AB725" s="131"/>
      <c r="AE725" s="131"/>
      <c r="AH725" s="131"/>
      <c r="AK725" s="131"/>
      <c r="AN725" s="169"/>
    </row>
    <row r="726" spans="23:40" x14ac:dyDescent="0.25">
      <c r="W726" s="131"/>
      <c r="Y726" s="131"/>
      <c r="AB726" s="131"/>
      <c r="AE726" s="131"/>
      <c r="AH726" s="131"/>
      <c r="AK726" s="131"/>
      <c r="AN726" s="169"/>
    </row>
    <row r="727" spans="23:40" x14ac:dyDescent="0.25">
      <c r="W727" s="131"/>
      <c r="Y727" s="131"/>
      <c r="AB727" s="131"/>
      <c r="AE727" s="131"/>
      <c r="AH727" s="131"/>
      <c r="AK727" s="131"/>
      <c r="AN727" s="169"/>
    </row>
    <row r="728" spans="23:40" x14ac:dyDescent="0.25">
      <c r="W728" s="131"/>
      <c r="Y728" s="131"/>
      <c r="AB728" s="131"/>
      <c r="AE728" s="131"/>
      <c r="AH728" s="131"/>
      <c r="AK728" s="131"/>
      <c r="AN728" s="169"/>
    </row>
    <row r="729" spans="23:40" x14ac:dyDescent="0.25">
      <c r="W729" s="131"/>
      <c r="Y729" s="131"/>
      <c r="AB729" s="131"/>
      <c r="AE729" s="131"/>
      <c r="AH729" s="131"/>
      <c r="AK729" s="131"/>
      <c r="AN729" s="169"/>
    </row>
    <row r="730" spans="23:40" x14ac:dyDescent="0.25">
      <c r="W730" s="131"/>
      <c r="Y730" s="131"/>
      <c r="AB730" s="131"/>
      <c r="AE730" s="131"/>
      <c r="AH730" s="131"/>
      <c r="AK730" s="131"/>
      <c r="AN730" s="169"/>
    </row>
    <row r="731" spans="23:40" x14ac:dyDescent="0.25">
      <c r="W731" s="131"/>
      <c r="Y731" s="131"/>
      <c r="AB731" s="131"/>
      <c r="AE731" s="131"/>
      <c r="AH731" s="131"/>
      <c r="AK731" s="131"/>
      <c r="AN731" s="169"/>
    </row>
    <row r="732" spans="23:40" x14ac:dyDescent="0.25">
      <c r="W732" s="131"/>
      <c r="Y732" s="131"/>
      <c r="AB732" s="131"/>
      <c r="AE732" s="131"/>
      <c r="AH732" s="131"/>
      <c r="AK732" s="131"/>
      <c r="AN732" s="169"/>
    </row>
    <row r="733" spans="23:40" x14ac:dyDescent="0.25">
      <c r="W733" s="131"/>
      <c r="Y733" s="131"/>
      <c r="AB733" s="131"/>
      <c r="AE733" s="131"/>
      <c r="AH733" s="131"/>
      <c r="AK733" s="131"/>
      <c r="AN733" s="169"/>
    </row>
    <row r="734" spans="23:40" x14ac:dyDescent="0.25">
      <c r="W734" s="131"/>
      <c r="Y734" s="131"/>
      <c r="AB734" s="131"/>
      <c r="AE734" s="131"/>
      <c r="AH734" s="131"/>
      <c r="AK734" s="131"/>
      <c r="AN734" s="169"/>
    </row>
    <row r="735" spans="23:40" x14ac:dyDescent="0.25">
      <c r="W735" s="131"/>
      <c r="Y735" s="131"/>
      <c r="AB735" s="131"/>
      <c r="AE735" s="131"/>
      <c r="AH735" s="131"/>
      <c r="AK735" s="131"/>
      <c r="AN735" s="169"/>
    </row>
    <row r="736" spans="23:40" x14ac:dyDescent="0.25">
      <c r="W736" s="131"/>
      <c r="Y736" s="131"/>
      <c r="AB736" s="131"/>
      <c r="AE736" s="131"/>
      <c r="AH736" s="131"/>
      <c r="AK736" s="131"/>
      <c r="AN736" s="169"/>
    </row>
    <row r="737" spans="23:40" x14ac:dyDescent="0.25">
      <c r="W737" s="131"/>
      <c r="Y737" s="131"/>
      <c r="AB737" s="131"/>
      <c r="AE737" s="131"/>
      <c r="AH737" s="131"/>
      <c r="AK737" s="131"/>
      <c r="AN737" s="169"/>
    </row>
    <row r="738" spans="23:40" x14ac:dyDescent="0.25">
      <c r="W738" s="131"/>
      <c r="Y738" s="131"/>
      <c r="AB738" s="131"/>
      <c r="AE738" s="131"/>
      <c r="AH738" s="131"/>
      <c r="AK738" s="131"/>
      <c r="AN738" s="169"/>
    </row>
    <row r="739" spans="23:40" x14ac:dyDescent="0.25">
      <c r="W739" s="131"/>
      <c r="Y739" s="131"/>
      <c r="AB739" s="131"/>
      <c r="AE739" s="131"/>
      <c r="AH739" s="131"/>
      <c r="AK739" s="131"/>
      <c r="AN739" s="169"/>
    </row>
    <row r="740" spans="23:40" x14ac:dyDescent="0.25">
      <c r="W740" s="131"/>
      <c r="Y740" s="131"/>
      <c r="AB740" s="131"/>
      <c r="AE740" s="131"/>
      <c r="AH740" s="131"/>
      <c r="AK740" s="131"/>
      <c r="AN740" s="169"/>
    </row>
    <row r="741" spans="23:40" x14ac:dyDescent="0.25">
      <c r="W741" s="131"/>
      <c r="Y741" s="131"/>
      <c r="AB741" s="131"/>
      <c r="AE741" s="131"/>
      <c r="AH741" s="131"/>
      <c r="AK741" s="131"/>
      <c r="AN741" s="169"/>
    </row>
    <row r="742" spans="23:40" x14ac:dyDescent="0.25">
      <c r="W742" s="131"/>
      <c r="Y742" s="131"/>
      <c r="AB742" s="131"/>
      <c r="AE742" s="131"/>
      <c r="AH742" s="131"/>
      <c r="AK742" s="131"/>
      <c r="AN742" s="169"/>
    </row>
    <row r="743" spans="23:40" x14ac:dyDescent="0.25">
      <c r="W743" s="131"/>
      <c r="Y743" s="131"/>
      <c r="AB743" s="131"/>
      <c r="AE743" s="131"/>
      <c r="AH743" s="131"/>
      <c r="AK743" s="131"/>
      <c r="AN743" s="169"/>
    </row>
    <row r="744" spans="23:40" x14ac:dyDescent="0.25">
      <c r="W744" s="131"/>
      <c r="Y744" s="131"/>
      <c r="AB744" s="131"/>
      <c r="AE744" s="131"/>
      <c r="AH744" s="131"/>
      <c r="AK744" s="131"/>
      <c r="AN744" s="169"/>
    </row>
    <row r="745" spans="23:40" x14ac:dyDescent="0.25">
      <c r="W745" s="131"/>
      <c r="Y745" s="131"/>
      <c r="AB745" s="131"/>
      <c r="AE745" s="131"/>
      <c r="AH745" s="131"/>
      <c r="AK745" s="131"/>
      <c r="AN745" s="169"/>
    </row>
    <row r="746" spans="23:40" x14ac:dyDescent="0.25">
      <c r="W746" s="131"/>
      <c r="Y746" s="131"/>
      <c r="AB746" s="131"/>
      <c r="AE746" s="131"/>
      <c r="AH746" s="131"/>
      <c r="AK746" s="131"/>
      <c r="AN746" s="169"/>
    </row>
    <row r="747" spans="23:40" x14ac:dyDescent="0.25">
      <c r="W747" s="131"/>
      <c r="Y747" s="131"/>
      <c r="AB747" s="131"/>
      <c r="AE747" s="131"/>
      <c r="AH747" s="131"/>
      <c r="AK747" s="131"/>
      <c r="AN747" s="169"/>
    </row>
    <row r="748" spans="23:40" x14ac:dyDescent="0.25">
      <c r="W748" s="131"/>
      <c r="Y748" s="131"/>
      <c r="AB748" s="131"/>
      <c r="AE748" s="131"/>
      <c r="AH748" s="131"/>
      <c r="AK748" s="131"/>
      <c r="AN748" s="169"/>
    </row>
    <row r="749" spans="23:40" x14ac:dyDescent="0.25">
      <c r="W749" s="131"/>
      <c r="Y749" s="131"/>
      <c r="AB749" s="131"/>
      <c r="AE749" s="131"/>
      <c r="AH749" s="131"/>
      <c r="AK749" s="131"/>
      <c r="AN749" s="169"/>
    </row>
    <row r="750" spans="23:40" x14ac:dyDescent="0.25">
      <c r="W750" s="131"/>
      <c r="Y750" s="131"/>
      <c r="AB750" s="131"/>
      <c r="AE750" s="131"/>
      <c r="AH750" s="131"/>
      <c r="AK750" s="131"/>
      <c r="AN750" s="169"/>
    </row>
    <row r="751" spans="23:40" x14ac:dyDescent="0.25">
      <c r="W751" s="131"/>
      <c r="Y751" s="131"/>
      <c r="AB751" s="131"/>
      <c r="AE751" s="131"/>
      <c r="AH751" s="131"/>
      <c r="AK751" s="131"/>
      <c r="AN751" s="169"/>
    </row>
    <row r="752" spans="23:40" x14ac:dyDescent="0.25">
      <c r="W752" s="131"/>
      <c r="Y752" s="131"/>
      <c r="AB752" s="131"/>
      <c r="AE752" s="131"/>
      <c r="AH752" s="131"/>
      <c r="AK752" s="131"/>
      <c r="AN752" s="169"/>
    </row>
    <row r="753" spans="23:40" x14ac:dyDescent="0.25">
      <c r="W753" s="131"/>
      <c r="Y753" s="131"/>
      <c r="AB753" s="131"/>
      <c r="AE753" s="131"/>
      <c r="AH753" s="131"/>
      <c r="AK753" s="131"/>
      <c r="AN753" s="169"/>
    </row>
    <row r="754" spans="23:40" x14ac:dyDescent="0.25">
      <c r="W754" s="131"/>
      <c r="Y754" s="131"/>
      <c r="AB754" s="131"/>
      <c r="AE754" s="131"/>
      <c r="AH754" s="131"/>
      <c r="AK754" s="131"/>
      <c r="AN754" s="169"/>
    </row>
    <row r="755" spans="23:40" x14ac:dyDescent="0.25">
      <c r="W755" s="131"/>
      <c r="Y755" s="131"/>
      <c r="AB755" s="131"/>
      <c r="AE755" s="131"/>
      <c r="AH755" s="131"/>
      <c r="AK755" s="131"/>
      <c r="AN755" s="169"/>
    </row>
    <row r="756" spans="23:40" x14ac:dyDescent="0.25">
      <c r="W756" s="131"/>
      <c r="Y756" s="131"/>
      <c r="AB756" s="131"/>
      <c r="AE756" s="131"/>
      <c r="AH756" s="131"/>
      <c r="AK756" s="131"/>
      <c r="AN756" s="169"/>
    </row>
    <row r="757" spans="23:40" x14ac:dyDescent="0.25">
      <c r="W757" s="131"/>
      <c r="Y757" s="131"/>
      <c r="AB757" s="131"/>
      <c r="AE757" s="131"/>
      <c r="AH757" s="131"/>
      <c r="AK757" s="131"/>
      <c r="AN757" s="169"/>
    </row>
    <row r="758" spans="23:40" x14ac:dyDescent="0.25">
      <c r="W758" s="131"/>
      <c r="Y758" s="131"/>
      <c r="AB758" s="131"/>
      <c r="AE758" s="131"/>
      <c r="AH758" s="131"/>
      <c r="AK758" s="131"/>
      <c r="AN758" s="169"/>
    </row>
    <row r="759" spans="23:40" x14ac:dyDescent="0.25">
      <c r="W759" s="131"/>
      <c r="Y759" s="131"/>
      <c r="AB759" s="131"/>
      <c r="AE759" s="131"/>
      <c r="AH759" s="131"/>
      <c r="AK759" s="131"/>
      <c r="AN759" s="169"/>
    </row>
    <row r="760" spans="23:40" x14ac:dyDescent="0.25">
      <c r="W760" s="131"/>
      <c r="Y760" s="131"/>
      <c r="AB760" s="131"/>
      <c r="AE760" s="131"/>
      <c r="AH760" s="131"/>
      <c r="AK760" s="131"/>
      <c r="AN760" s="169"/>
    </row>
    <row r="761" spans="23:40" x14ac:dyDescent="0.25">
      <c r="W761" s="131"/>
      <c r="Y761" s="131"/>
      <c r="AB761" s="131"/>
      <c r="AE761" s="131"/>
      <c r="AH761" s="131"/>
      <c r="AK761" s="131"/>
      <c r="AN761" s="169"/>
    </row>
    <row r="762" spans="23:40" x14ac:dyDescent="0.25">
      <c r="W762" s="131"/>
      <c r="Y762" s="131"/>
      <c r="AB762" s="131"/>
      <c r="AE762" s="131"/>
      <c r="AH762" s="131"/>
      <c r="AK762" s="131"/>
      <c r="AN762" s="169"/>
    </row>
    <row r="763" spans="23:40" x14ac:dyDescent="0.25">
      <c r="W763" s="131"/>
      <c r="Y763" s="131"/>
      <c r="AB763" s="131"/>
      <c r="AE763" s="131"/>
      <c r="AH763" s="131"/>
      <c r="AK763" s="131"/>
      <c r="AN763" s="169"/>
    </row>
    <row r="764" spans="23:40" x14ac:dyDescent="0.25">
      <c r="W764" s="131"/>
      <c r="Y764" s="131"/>
      <c r="AB764" s="131"/>
      <c r="AE764" s="131"/>
      <c r="AH764" s="131"/>
      <c r="AK764" s="131"/>
      <c r="AN764" s="169"/>
    </row>
    <row r="765" spans="23:40" x14ac:dyDescent="0.25">
      <c r="W765" s="131"/>
      <c r="Y765" s="131"/>
      <c r="AB765" s="131"/>
      <c r="AE765" s="131"/>
      <c r="AH765" s="131"/>
      <c r="AK765" s="131"/>
      <c r="AN765" s="169"/>
    </row>
    <row r="766" spans="23:40" x14ac:dyDescent="0.25">
      <c r="W766" s="131"/>
      <c r="Y766" s="131"/>
      <c r="AB766" s="131"/>
      <c r="AE766" s="131"/>
      <c r="AH766" s="131"/>
      <c r="AK766" s="131"/>
      <c r="AN766" s="169"/>
    </row>
    <row r="767" spans="23:40" x14ac:dyDescent="0.25">
      <c r="W767" s="131"/>
      <c r="Y767" s="131"/>
      <c r="AB767" s="131"/>
      <c r="AE767" s="131"/>
      <c r="AH767" s="131"/>
      <c r="AK767" s="131"/>
      <c r="AN767" s="169"/>
    </row>
    <row r="768" spans="23:40" x14ac:dyDescent="0.25">
      <c r="W768" s="131"/>
      <c r="Y768" s="131"/>
      <c r="AB768" s="131"/>
      <c r="AE768" s="131"/>
      <c r="AH768" s="131"/>
      <c r="AK768" s="131"/>
      <c r="AN768" s="169"/>
    </row>
    <row r="769" spans="23:40" x14ac:dyDescent="0.25">
      <c r="W769" s="131"/>
      <c r="Y769" s="131"/>
      <c r="AB769" s="131"/>
      <c r="AE769" s="131"/>
      <c r="AH769" s="131"/>
      <c r="AK769" s="131"/>
      <c r="AN769" s="169"/>
    </row>
    <row r="770" spans="23:40" x14ac:dyDescent="0.25">
      <c r="W770" s="131"/>
      <c r="Y770" s="131"/>
      <c r="AB770" s="131"/>
      <c r="AE770" s="131"/>
      <c r="AH770" s="131"/>
      <c r="AK770" s="131"/>
      <c r="AN770" s="169"/>
    </row>
    <row r="771" spans="23:40" x14ac:dyDescent="0.25">
      <c r="W771" s="131"/>
      <c r="Y771" s="131"/>
      <c r="AB771" s="131"/>
      <c r="AE771" s="131"/>
      <c r="AH771" s="131"/>
      <c r="AK771" s="131"/>
      <c r="AN771" s="169"/>
    </row>
    <row r="772" spans="23:40" x14ac:dyDescent="0.25">
      <c r="W772" s="131"/>
      <c r="Y772" s="131"/>
      <c r="AB772" s="131"/>
      <c r="AE772" s="131"/>
      <c r="AH772" s="131"/>
      <c r="AK772" s="131"/>
      <c r="AN772" s="169"/>
    </row>
    <row r="773" spans="23:40" x14ac:dyDescent="0.25">
      <c r="W773" s="131"/>
      <c r="Y773" s="131"/>
      <c r="AB773" s="131"/>
      <c r="AE773" s="131"/>
      <c r="AH773" s="131"/>
      <c r="AK773" s="131"/>
      <c r="AN773" s="169"/>
    </row>
    <row r="774" spans="23:40" x14ac:dyDescent="0.25">
      <c r="W774" s="131"/>
      <c r="Y774" s="131"/>
      <c r="AB774" s="131"/>
      <c r="AE774" s="131"/>
      <c r="AH774" s="131"/>
      <c r="AK774" s="131"/>
      <c r="AN774" s="169"/>
    </row>
    <row r="775" spans="23:40" x14ac:dyDescent="0.25">
      <c r="W775" s="131"/>
      <c r="Y775" s="131"/>
      <c r="AB775" s="131"/>
      <c r="AE775" s="131"/>
      <c r="AH775" s="131"/>
      <c r="AK775" s="131"/>
      <c r="AN775" s="169"/>
    </row>
    <row r="776" spans="23:40" x14ac:dyDescent="0.25">
      <c r="W776" s="131"/>
      <c r="Y776" s="131"/>
      <c r="AB776" s="131"/>
      <c r="AE776" s="131"/>
      <c r="AH776" s="131"/>
      <c r="AK776" s="131"/>
      <c r="AN776" s="169"/>
    </row>
    <row r="777" spans="23:40" x14ac:dyDescent="0.25">
      <c r="W777" s="131"/>
      <c r="Y777" s="131"/>
      <c r="AB777" s="131"/>
      <c r="AE777" s="131"/>
      <c r="AH777" s="131"/>
      <c r="AK777" s="131"/>
      <c r="AN777" s="169"/>
    </row>
    <row r="778" spans="23:40" x14ac:dyDescent="0.25">
      <c r="W778" s="131"/>
      <c r="Y778" s="131"/>
      <c r="AB778" s="131"/>
      <c r="AE778" s="131"/>
      <c r="AH778" s="131"/>
      <c r="AK778" s="131"/>
      <c r="AN778" s="169"/>
    </row>
    <row r="779" spans="23:40" x14ac:dyDescent="0.25">
      <c r="W779" s="131"/>
      <c r="Y779" s="131"/>
      <c r="AB779" s="131"/>
      <c r="AE779" s="131"/>
      <c r="AH779" s="131"/>
      <c r="AK779" s="131"/>
      <c r="AN779" s="169"/>
    </row>
    <row r="780" spans="23:40" x14ac:dyDescent="0.25">
      <c r="W780" s="131"/>
      <c r="Y780" s="131"/>
      <c r="AB780" s="131"/>
      <c r="AE780" s="131"/>
      <c r="AH780" s="131"/>
      <c r="AK780" s="131"/>
      <c r="AN780" s="169"/>
    </row>
    <row r="781" spans="23:40" x14ac:dyDescent="0.25">
      <c r="W781" s="131"/>
      <c r="Y781" s="131"/>
      <c r="AB781" s="131"/>
      <c r="AE781" s="131"/>
      <c r="AH781" s="131"/>
      <c r="AK781" s="131"/>
      <c r="AN781" s="169"/>
    </row>
    <row r="782" spans="23:40" x14ac:dyDescent="0.25">
      <c r="W782" s="131"/>
      <c r="Y782" s="131"/>
      <c r="AB782" s="131"/>
      <c r="AE782" s="131"/>
      <c r="AH782" s="131"/>
      <c r="AK782" s="131"/>
      <c r="AN782" s="169"/>
    </row>
    <row r="783" spans="23:40" x14ac:dyDescent="0.25">
      <c r="W783" s="131"/>
      <c r="Y783" s="131"/>
      <c r="AB783" s="131"/>
      <c r="AE783" s="131"/>
      <c r="AH783" s="131"/>
      <c r="AK783" s="131"/>
      <c r="AN783" s="169"/>
    </row>
    <row r="784" spans="23:40" x14ac:dyDescent="0.25">
      <c r="W784" s="131"/>
      <c r="Y784" s="131"/>
      <c r="AB784" s="131"/>
      <c r="AE784" s="131"/>
      <c r="AH784" s="131"/>
      <c r="AK784" s="131"/>
      <c r="AN784" s="169"/>
    </row>
    <row r="785" spans="23:40" x14ac:dyDescent="0.25">
      <c r="W785" s="131"/>
      <c r="Y785" s="131"/>
      <c r="AB785" s="131"/>
      <c r="AE785" s="131"/>
      <c r="AH785" s="131"/>
      <c r="AK785" s="131"/>
      <c r="AN785" s="169"/>
    </row>
    <row r="786" spans="23:40" x14ac:dyDescent="0.25">
      <c r="W786" s="131"/>
      <c r="Y786" s="131"/>
      <c r="AB786" s="131"/>
      <c r="AE786" s="131"/>
      <c r="AH786" s="131"/>
      <c r="AK786" s="131"/>
      <c r="AN786" s="169"/>
    </row>
    <row r="787" spans="23:40" x14ac:dyDescent="0.25">
      <c r="W787" s="131"/>
      <c r="Y787" s="131"/>
      <c r="AB787" s="131"/>
      <c r="AE787" s="131"/>
      <c r="AH787" s="131"/>
      <c r="AK787" s="131"/>
      <c r="AN787" s="169"/>
    </row>
    <row r="788" spans="23:40" x14ac:dyDescent="0.25">
      <c r="W788" s="131"/>
      <c r="Y788" s="131"/>
      <c r="AB788" s="131"/>
      <c r="AE788" s="131"/>
      <c r="AH788" s="131"/>
      <c r="AK788" s="131"/>
      <c r="AN788" s="169"/>
    </row>
    <row r="789" spans="23:40" x14ac:dyDescent="0.25">
      <c r="W789" s="131"/>
      <c r="Y789" s="131"/>
      <c r="AB789" s="131"/>
      <c r="AE789" s="131"/>
      <c r="AH789" s="131"/>
      <c r="AK789" s="131"/>
      <c r="AN789" s="169"/>
    </row>
    <row r="790" spans="23:40" x14ac:dyDescent="0.25">
      <c r="W790" s="131"/>
      <c r="Y790" s="131"/>
      <c r="AB790" s="131"/>
      <c r="AE790" s="131"/>
      <c r="AH790" s="131"/>
      <c r="AK790" s="131"/>
      <c r="AN790" s="169"/>
    </row>
    <row r="791" spans="23:40" x14ac:dyDescent="0.25">
      <c r="W791" s="131"/>
      <c r="Y791" s="131"/>
      <c r="AB791" s="131"/>
      <c r="AE791" s="131"/>
      <c r="AH791" s="131"/>
      <c r="AK791" s="131"/>
      <c r="AN791" s="169"/>
    </row>
    <row r="792" spans="23:40" x14ac:dyDescent="0.25">
      <c r="W792" s="131"/>
      <c r="Y792" s="131"/>
      <c r="AB792" s="131"/>
      <c r="AE792" s="131"/>
      <c r="AH792" s="131"/>
      <c r="AK792" s="131"/>
      <c r="AN792" s="169"/>
    </row>
    <row r="793" spans="23:40" x14ac:dyDescent="0.25">
      <c r="W793" s="131"/>
      <c r="Y793" s="131"/>
      <c r="AB793" s="131"/>
      <c r="AE793" s="131"/>
      <c r="AH793" s="131"/>
      <c r="AK793" s="131"/>
      <c r="AN793" s="169"/>
    </row>
    <row r="794" spans="23:40" x14ac:dyDescent="0.25">
      <c r="W794" s="131"/>
      <c r="Y794" s="131"/>
      <c r="AB794" s="131"/>
      <c r="AE794" s="131"/>
      <c r="AH794" s="131"/>
      <c r="AK794" s="131"/>
      <c r="AN794" s="169"/>
    </row>
    <row r="795" spans="23:40" x14ac:dyDescent="0.25">
      <c r="W795" s="131"/>
      <c r="Y795" s="131"/>
      <c r="AB795" s="131"/>
      <c r="AE795" s="131"/>
      <c r="AH795" s="131"/>
      <c r="AK795" s="131"/>
      <c r="AN795" s="169"/>
    </row>
    <row r="796" spans="23:40" x14ac:dyDescent="0.25">
      <c r="W796" s="131"/>
      <c r="Y796" s="131"/>
      <c r="AB796" s="131"/>
      <c r="AE796" s="131"/>
      <c r="AH796" s="131"/>
      <c r="AK796" s="131"/>
      <c r="AN796" s="169"/>
    </row>
    <row r="797" spans="23:40" x14ac:dyDescent="0.25">
      <c r="W797" s="131"/>
      <c r="Y797" s="131"/>
      <c r="AB797" s="131"/>
      <c r="AE797" s="131"/>
      <c r="AH797" s="131"/>
      <c r="AK797" s="131"/>
      <c r="AN797" s="169"/>
    </row>
    <row r="798" spans="23:40" x14ac:dyDescent="0.25">
      <c r="W798" s="131"/>
      <c r="Y798" s="131"/>
      <c r="AB798" s="131"/>
      <c r="AE798" s="131"/>
      <c r="AH798" s="131"/>
      <c r="AK798" s="131"/>
      <c r="AN798" s="169"/>
    </row>
    <row r="799" spans="23:40" x14ac:dyDescent="0.25">
      <c r="W799" s="131"/>
      <c r="Y799" s="131"/>
      <c r="AB799" s="131"/>
      <c r="AE799" s="131"/>
      <c r="AH799" s="131"/>
      <c r="AK799" s="131"/>
      <c r="AN799" s="169"/>
    </row>
    <row r="800" spans="23:40" x14ac:dyDescent="0.25">
      <c r="W800" s="131"/>
      <c r="Y800" s="131"/>
      <c r="AB800" s="131"/>
      <c r="AE800" s="131"/>
      <c r="AH800" s="131"/>
      <c r="AK800" s="131"/>
      <c r="AN800" s="169"/>
    </row>
    <row r="801" spans="23:40" x14ac:dyDescent="0.25">
      <c r="W801" s="131"/>
      <c r="Y801" s="131"/>
      <c r="AB801" s="131"/>
      <c r="AE801" s="131"/>
      <c r="AH801" s="131"/>
      <c r="AK801" s="131"/>
      <c r="AN801" s="169"/>
    </row>
    <row r="802" spans="23:40" x14ac:dyDescent="0.25">
      <c r="W802" s="131"/>
      <c r="Y802" s="131"/>
      <c r="AB802" s="131"/>
      <c r="AE802" s="131"/>
      <c r="AH802" s="131"/>
      <c r="AK802" s="131"/>
      <c r="AN802" s="169"/>
    </row>
    <row r="803" spans="23:40" x14ac:dyDescent="0.25">
      <c r="W803" s="131"/>
      <c r="Y803" s="131"/>
      <c r="AB803" s="131"/>
      <c r="AE803" s="131"/>
      <c r="AH803" s="131"/>
      <c r="AK803" s="131"/>
      <c r="AN803" s="169"/>
    </row>
    <row r="804" spans="23:40" x14ac:dyDescent="0.25">
      <c r="W804" s="131"/>
      <c r="Y804" s="131"/>
      <c r="AB804" s="131"/>
      <c r="AE804" s="131"/>
      <c r="AH804" s="131"/>
      <c r="AK804" s="131"/>
      <c r="AN804" s="169"/>
    </row>
    <row r="805" spans="23:40" x14ac:dyDescent="0.25">
      <c r="W805" s="131"/>
      <c r="Y805" s="131"/>
      <c r="AB805" s="131"/>
      <c r="AE805" s="131"/>
      <c r="AH805" s="131"/>
      <c r="AK805" s="131"/>
      <c r="AN805" s="169"/>
    </row>
    <row r="806" spans="23:40" x14ac:dyDescent="0.25">
      <c r="W806" s="131"/>
      <c r="Y806" s="131"/>
      <c r="AB806" s="131"/>
      <c r="AE806" s="131"/>
      <c r="AH806" s="131"/>
      <c r="AK806" s="131"/>
      <c r="AN806" s="169"/>
    </row>
    <row r="807" spans="23:40" x14ac:dyDescent="0.25">
      <c r="W807" s="131"/>
      <c r="Y807" s="131"/>
      <c r="AB807" s="131"/>
      <c r="AE807" s="131"/>
      <c r="AH807" s="131"/>
      <c r="AK807" s="131"/>
      <c r="AN807" s="169"/>
    </row>
    <row r="808" spans="23:40" x14ac:dyDescent="0.25">
      <c r="W808" s="131"/>
      <c r="Y808" s="131"/>
      <c r="AB808" s="131"/>
      <c r="AE808" s="131"/>
      <c r="AH808" s="131"/>
      <c r="AK808" s="131"/>
      <c r="AN808" s="169"/>
    </row>
    <row r="809" spans="23:40" x14ac:dyDescent="0.25">
      <c r="W809" s="131"/>
      <c r="Y809" s="131"/>
      <c r="AB809" s="131"/>
      <c r="AE809" s="131"/>
      <c r="AH809" s="131"/>
      <c r="AK809" s="131"/>
      <c r="AN809" s="169"/>
    </row>
    <row r="810" spans="23:40" x14ac:dyDescent="0.25">
      <c r="W810" s="131"/>
      <c r="Y810" s="131"/>
      <c r="AB810" s="131"/>
      <c r="AE810" s="131"/>
      <c r="AH810" s="131"/>
      <c r="AK810" s="131"/>
      <c r="AN810" s="169"/>
    </row>
    <row r="811" spans="23:40" x14ac:dyDescent="0.25">
      <c r="W811" s="131"/>
      <c r="Y811" s="131"/>
      <c r="AB811" s="131"/>
      <c r="AE811" s="131"/>
      <c r="AH811" s="131"/>
      <c r="AK811" s="131"/>
      <c r="AN811" s="169"/>
    </row>
    <row r="812" spans="23:40" x14ac:dyDescent="0.25">
      <c r="W812" s="131"/>
      <c r="Y812" s="131"/>
      <c r="AB812" s="131"/>
      <c r="AE812" s="131"/>
      <c r="AH812" s="131"/>
      <c r="AK812" s="131"/>
      <c r="AN812" s="169"/>
    </row>
    <row r="813" spans="23:40" x14ac:dyDescent="0.25">
      <c r="W813" s="131"/>
      <c r="Y813" s="131"/>
      <c r="AB813" s="131"/>
      <c r="AE813" s="131"/>
      <c r="AH813" s="131"/>
      <c r="AK813" s="131"/>
      <c r="AN813" s="169"/>
    </row>
    <row r="814" spans="23:40" x14ac:dyDescent="0.25">
      <c r="W814" s="131"/>
      <c r="Y814" s="131"/>
      <c r="AB814" s="131"/>
      <c r="AE814" s="131"/>
      <c r="AH814" s="131"/>
      <c r="AK814" s="131"/>
      <c r="AN814" s="169"/>
    </row>
    <row r="815" spans="23:40" x14ac:dyDescent="0.25">
      <c r="W815" s="131"/>
      <c r="Y815" s="131"/>
      <c r="AB815" s="131"/>
      <c r="AE815" s="131"/>
      <c r="AH815" s="131"/>
      <c r="AK815" s="131"/>
      <c r="AN815" s="169"/>
    </row>
    <row r="816" spans="23:40" x14ac:dyDescent="0.25">
      <c r="W816" s="131"/>
      <c r="Y816" s="131"/>
      <c r="AB816" s="131"/>
      <c r="AE816" s="131"/>
      <c r="AH816" s="131"/>
      <c r="AK816" s="131"/>
      <c r="AN816" s="169"/>
    </row>
    <row r="817" spans="23:40" x14ac:dyDescent="0.25">
      <c r="W817" s="131"/>
      <c r="Y817" s="131"/>
      <c r="AB817" s="131"/>
      <c r="AE817" s="131"/>
      <c r="AH817" s="131"/>
      <c r="AK817" s="131"/>
      <c r="AN817" s="169"/>
    </row>
    <row r="818" spans="23:40" x14ac:dyDescent="0.25">
      <c r="W818" s="131"/>
      <c r="Y818" s="131"/>
      <c r="AB818" s="131"/>
      <c r="AE818" s="131"/>
      <c r="AH818" s="131"/>
      <c r="AK818" s="131"/>
      <c r="AN818" s="169"/>
    </row>
    <row r="819" spans="23:40" x14ac:dyDescent="0.25">
      <c r="W819" s="131"/>
      <c r="Y819" s="131"/>
      <c r="AB819" s="131"/>
      <c r="AE819" s="131"/>
      <c r="AH819" s="131"/>
      <c r="AK819" s="131"/>
      <c r="AN819" s="169"/>
    </row>
    <row r="820" spans="23:40" x14ac:dyDescent="0.25">
      <c r="W820" s="131"/>
      <c r="Y820" s="131"/>
      <c r="AB820" s="131"/>
      <c r="AE820" s="131"/>
      <c r="AH820" s="131"/>
      <c r="AK820" s="131"/>
      <c r="AN820" s="169"/>
    </row>
    <row r="821" spans="23:40" x14ac:dyDescent="0.25">
      <c r="W821" s="131"/>
      <c r="Y821" s="131"/>
      <c r="AB821" s="131"/>
      <c r="AE821" s="131"/>
      <c r="AH821" s="131"/>
      <c r="AK821" s="131"/>
      <c r="AN821" s="169"/>
    </row>
    <row r="822" spans="23:40" x14ac:dyDescent="0.25">
      <c r="W822" s="131"/>
      <c r="Y822" s="131"/>
      <c r="AB822" s="131"/>
      <c r="AE822" s="131"/>
      <c r="AH822" s="131"/>
      <c r="AK822" s="131"/>
      <c r="AN822" s="169"/>
    </row>
    <row r="823" spans="23:40" x14ac:dyDescent="0.25">
      <c r="W823" s="131"/>
      <c r="Y823" s="131"/>
      <c r="AB823" s="131"/>
      <c r="AE823" s="131"/>
      <c r="AH823" s="131"/>
      <c r="AK823" s="131"/>
      <c r="AN823" s="169"/>
    </row>
    <row r="824" spans="23:40" x14ac:dyDescent="0.25">
      <c r="W824" s="131"/>
      <c r="Y824" s="131"/>
      <c r="AB824" s="131"/>
      <c r="AE824" s="131"/>
      <c r="AH824" s="131"/>
      <c r="AK824" s="131"/>
      <c r="AN824" s="169"/>
    </row>
    <row r="825" spans="23:40" x14ac:dyDescent="0.25">
      <c r="W825" s="131"/>
      <c r="Y825" s="131"/>
      <c r="AB825" s="131"/>
      <c r="AE825" s="131"/>
      <c r="AH825" s="131"/>
      <c r="AK825" s="131"/>
      <c r="AN825" s="169"/>
    </row>
    <row r="826" spans="23:40" x14ac:dyDescent="0.25">
      <c r="W826" s="131"/>
      <c r="Y826" s="131"/>
      <c r="AB826" s="131"/>
      <c r="AE826" s="131"/>
      <c r="AH826" s="131"/>
      <c r="AK826" s="131"/>
      <c r="AN826" s="169"/>
    </row>
    <row r="827" spans="23:40" x14ac:dyDescent="0.25">
      <c r="W827" s="131"/>
      <c r="Y827" s="131"/>
      <c r="AB827" s="131"/>
      <c r="AE827" s="131"/>
      <c r="AH827" s="131"/>
      <c r="AK827" s="131"/>
      <c r="AN827" s="169"/>
    </row>
    <row r="828" spans="23:40" x14ac:dyDescent="0.25">
      <c r="W828" s="131"/>
      <c r="Y828" s="131"/>
      <c r="AB828" s="131"/>
      <c r="AE828" s="131"/>
      <c r="AH828" s="131"/>
      <c r="AK828" s="131"/>
      <c r="AN828" s="169"/>
    </row>
    <row r="829" spans="23:40" x14ac:dyDescent="0.25">
      <c r="W829" s="131"/>
      <c r="Y829" s="131"/>
      <c r="AB829" s="131"/>
      <c r="AE829" s="131"/>
      <c r="AH829" s="131"/>
      <c r="AK829" s="131"/>
      <c r="AN829" s="169"/>
    </row>
    <row r="830" spans="23:40" x14ac:dyDescent="0.25">
      <c r="W830" s="131"/>
      <c r="Y830" s="131"/>
      <c r="AB830" s="131"/>
      <c r="AE830" s="131"/>
      <c r="AH830" s="131"/>
      <c r="AK830" s="131"/>
      <c r="AN830" s="169"/>
    </row>
    <row r="831" spans="23:40" x14ac:dyDescent="0.25">
      <c r="W831" s="131"/>
      <c r="Y831" s="131"/>
      <c r="AB831" s="131"/>
      <c r="AE831" s="131"/>
      <c r="AH831" s="131"/>
      <c r="AK831" s="131"/>
      <c r="AN831" s="169"/>
    </row>
    <row r="832" spans="23:40" x14ac:dyDescent="0.25">
      <c r="W832" s="131"/>
      <c r="Y832" s="131"/>
      <c r="AB832" s="131"/>
      <c r="AE832" s="131"/>
      <c r="AH832" s="131"/>
      <c r="AK832" s="131"/>
      <c r="AN832" s="169"/>
    </row>
    <row r="833" spans="23:40" x14ac:dyDescent="0.25">
      <c r="W833" s="131"/>
      <c r="Y833" s="131"/>
      <c r="AB833" s="131"/>
      <c r="AE833" s="131"/>
      <c r="AH833" s="131"/>
      <c r="AK833" s="131"/>
      <c r="AN833" s="169"/>
    </row>
    <row r="834" spans="23:40" x14ac:dyDescent="0.25">
      <c r="W834" s="131"/>
      <c r="Y834" s="131"/>
      <c r="AB834" s="131"/>
      <c r="AE834" s="131"/>
      <c r="AH834" s="131"/>
      <c r="AK834" s="131"/>
      <c r="AN834" s="169"/>
    </row>
    <row r="835" spans="23:40" x14ac:dyDescent="0.25">
      <c r="W835" s="131"/>
      <c r="Y835" s="131"/>
      <c r="AB835" s="131"/>
      <c r="AE835" s="131"/>
      <c r="AH835" s="131"/>
      <c r="AK835" s="131"/>
      <c r="AN835" s="169"/>
    </row>
    <row r="836" spans="23:40" x14ac:dyDescent="0.25">
      <c r="W836" s="131"/>
      <c r="Y836" s="131"/>
      <c r="AB836" s="131"/>
      <c r="AE836" s="131"/>
      <c r="AH836" s="131"/>
      <c r="AK836" s="131"/>
      <c r="AN836" s="169"/>
    </row>
    <row r="837" spans="23:40" x14ac:dyDescent="0.25">
      <c r="W837" s="131"/>
      <c r="Y837" s="131"/>
      <c r="AB837" s="131"/>
      <c r="AE837" s="131"/>
      <c r="AH837" s="131"/>
      <c r="AK837" s="131"/>
      <c r="AN837" s="169"/>
    </row>
    <row r="838" spans="23:40" x14ac:dyDescent="0.25">
      <c r="W838" s="131"/>
      <c r="Y838" s="131"/>
      <c r="AB838" s="131"/>
      <c r="AE838" s="131"/>
      <c r="AH838" s="131"/>
      <c r="AK838" s="131"/>
      <c r="AN838" s="169"/>
    </row>
    <row r="839" spans="23:40" x14ac:dyDescent="0.25">
      <c r="W839" s="131"/>
      <c r="Y839" s="131"/>
      <c r="AB839" s="131"/>
      <c r="AE839" s="131"/>
      <c r="AH839" s="131"/>
      <c r="AK839" s="131"/>
      <c r="AN839" s="169"/>
    </row>
    <row r="840" spans="23:40" x14ac:dyDescent="0.25">
      <c r="W840" s="131"/>
      <c r="Y840" s="131"/>
      <c r="AB840" s="131"/>
      <c r="AE840" s="131"/>
      <c r="AH840" s="131"/>
      <c r="AK840" s="131"/>
      <c r="AN840" s="169"/>
    </row>
    <row r="841" spans="23:40" x14ac:dyDescent="0.25">
      <c r="W841" s="131"/>
      <c r="Y841" s="131"/>
      <c r="AB841" s="131"/>
      <c r="AE841" s="131"/>
      <c r="AH841" s="131"/>
      <c r="AK841" s="131"/>
      <c r="AN841" s="169"/>
    </row>
    <row r="842" spans="23:40" x14ac:dyDescent="0.25">
      <c r="W842" s="131"/>
      <c r="Y842" s="131"/>
      <c r="AB842" s="131"/>
      <c r="AE842" s="131"/>
      <c r="AH842" s="131"/>
      <c r="AK842" s="131"/>
      <c r="AN842" s="169"/>
    </row>
    <row r="843" spans="23:40" x14ac:dyDescent="0.25">
      <c r="W843" s="131"/>
      <c r="Y843" s="131"/>
      <c r="AB843" s="131"/>
      <c r="AE843" s="131"/>
      <c r="AH843" s="131"/>
      <c r="AK843" s="131"/>
      <c r="AN843" s="169"/>
    </row>
    <row r="844" spans="23:40" x14ac:dyDescent="0.25">
      <c r="W844" s="131"/>
      <c r="Y844" s="131"/>
      <c r="AB844" s="131"/>
      <c r="AE844" s="131"/>
      <c r="AH844" s="131"/>
      <c r="AK844" s="131"/>
      <c r="AN844" s="169"/>
    </row>
    <row r="845" spans="23:40" x14ac:dyDescent="0.25">
      <c r="W845" s="131"/>
      <c r="Y845" s="131"/>
      <c r="AB845" s="131"/>
      <c r="AE845" s="131"/>
      <c r="AH845" s="131"/>
      <c r="AK845" s="131"/>
      <c r="AN845" s="169"/>
    </row>
    <row r="846" spans="23:40" x14ac:dyDescent="0.25">
      <c r="W846" s="131"/>
      <c r="Y846" s="131"/>
      <c r="AB846" s="131"/>
      <c r="AE846" s="131"/>
      <c r="AH846" s="131"/>
      <c r="AK846" s="131"/>
      <c r="AN846" s="169"/>
    </row>
    <row r="847" spans="23:40" x14ac:dyDescent="0.25">
      <c r="W847" s="131"/>
      <c r="Y847" s="131"/>
      <c r="AB847" s="131"/>
      <c r="AE847" s="131"/>
      <c r="AH847" s="131"/>
      <c r="AK847" s="131"/>
      <c r="AN847" s="169"/>
    </row>
    <row r="848" spans="23:40" x14ac:dyDescent="0.25">
      <c r="W848" s="131"/>
      <c r="Y848" s="131"/>
      <c r="AB848" s="131"/>
      <c r="AE848" s="131"/>
      <c r="AH848" s="131"/>
      <c r="AK848" s="131"/>
      <c r="AN848" s="169"/>
    </row>
    <row r="849" spans="23:40" x14ac:dyDescent="0.25">
      <c r="W849" s="131"/>
      <c r="Y849" s="131"/>
      <c r="AB849" s="131"/>
      <c r="AE849" s="131"/>
      <c r="AH849" s="131"/>
      <c r="AK849" s="131"/>
      <c r="AN849" s="169"/>
    </row>
    <row r="850" spans="23:40" x14ac:dyDescent="0.25">
      <c r="W850" s="131"/>
      <c r="Y850" s="131"/>
      <c r="AB850" s="131"/>
      <c r="AE850" s="131"/>
      <c r="AH850" s="131"/>
      <c r="AK850" s="131"/>
      <c r="AN850" s="169"/>
    </row>
    <row r="851" spans="23:40" x14ac:dyDescent="0.25">
      <c r="W851" s="131"/>
      <c r="Y851" s="131"/>
      <c r="AB851" s="131"/>
      <c r="AE851" s="131"/>
      <c r="AH851" s="131"/>
      <c r="AK851" s="131"/>
      <c r="AN851" s="169"/>
    </row>
    <row r="852" spans="23:40" x14ac:dyDescent="0.25">
      <c r="W852" s="131"/>
      <c r="Y852" s="131"/>
      <c r="AB852" s="131"/>
      <c r="AE852" s="131"/>
      <c r="AH852" s="131"/>
      <c r="AK852" s="131"/>
      <c r="AN852" s="169"/>
    </row>
    <row r="853" spans="23:40" x14ac:dyDescent="0.25">
      <c r="W853" s="131"/>
      <c r="Y853" s="131"/>
      <c r="AB853" s="131"/>
      <c r="AE853" s="131"/>
      <c r="AH853" s="131"/>
      <c r="AK853" s="131"/>
      <c r="AN853" s="169"/>
    </row>
    <row r="854" spans="23:40" x14ac:dyDescent="0.25">
      <c r="W854" s="131"/>
      <c r="Y854" s="131"/>
      <c r="AB854" s="131"/>
      <c r="AE854" s="131"/>
      <c r="AH854" s="131"/>
      <c r="AK854" s="131"/>
      <c r="AN854" s="169"/>
    </row>
    <row r="855" spans="23:40" x14ac:dyDescent="0.25">
      <c r="W855" s="131"/>
      <c r="Y855" s="131"/>
      <c r="AB855" s="131"/>
      <c r="AE855" s="131"/>
      <c r="AH855" s="131"/>
      <c r="AK855" s="131"/>
      <c r="AN855" s="169"/>
    </row>
    <row r="856" spans="23:40" x14ac:dyDescent="0.25">
      <c r="W856" s="131"/>
      <c r="Y856" s="131"/>
      <c r="AB856" s="131"/>
      <c r="AE856" s="131"/>
      <c r="AH856" s="131"/>
      <c r="AK856" s="131"/>
      <c r="AN856" s="169"/>
    </row>
    <row r="857" spans="23:40" x14ac:dyDescent="0.25">
      <c r="W857" s="131"/>
      <c r="Y857" s="131"/>
      <c r="AB857" s="131"/>
      <c r="AE857" s="131"/>
      <c r="AH857" s="131"/>
      <c r="AK857" s="131"/>
      <c r="AN857" s="169"/>
    </row>
    <row r="858" spans="23:40" x14ac:dyDescent="0.25">
      <c r="W858" s="131"/>
      <c r="Y858" s="131"/>
      <c r="AB858" s="131"/>
      <c r="AE858" s="131"/>
      <c r="AH858" s="131"/>
      <c r="AK858" s="131"/>
      <c r="AN858" s="169"/>
    </row>
    <row r="859" spans="23:40" x14ac:dyDescent="0.25">
      <c r="W859" s="131"/>
      <c r="Y859" s="131"/>
      <c r="AB859" s="131"/>
      <c r="AE859" s="131"/>
      <c r="AH859" s="131"/>
      <c r="AK859" s="131"/>
      <c r="AN859" s="169"/>
    </row>
    <row r="860" spans="23:40" x14ac:dyDescent="0.25">
      <c r="W860" s="131"/>
      <c r="Y860" s="131"/>
      <c r="AB860" s="131"/>
      <c r="AE860" s="131"/>
      <c r="AH860" s="131"/>
      <c r="AK860" s="131"/>
      <c r="AN860" s="169"/>
    </row>
    <row r="861" spans="23:40" x14ac:dyDescent="0.25">
      <c r="W861" s="131"/>
      <c r="Y861" s="131"/>
      <c r="AB861" s="131"/>
      <c r="AE861" s="131"/>
      <c r="AH861" s="131"/>
      <c r="AK861" s="131"/>
      <c r="AN861" s="169"/>
    </row>
    <row r="862" spans="23:40" x14ac:dyDescent="0.25">
      <c r="W862" s="131"/>
      <c r="Y862" s="131"/>
      <c r="AB862" s="131"/>
      <c r="AE862" s="131"/>
      <c r="AH862" s="131"/>
      <c r="AK862" s="131"/>
      <c r="AN862" s="169"/>
    </row>
    <row r="863" spans="23:40" x14ac:dyDescent="0.25">
      <c r="W863" s="131"/>
      <c r="Y863" s="131"/>
      <c r="AB863" s="131"/>
      <c r="AE863" s="131"/>
      <c r="AH863" s="131"/>
      <c r="AK863" s="131"/>
      <c r="AN863" s="169"/>
    </row>
    <row r="864" spans="23:40" x14ac:dyDescent="0.25">
      <c r="W864" s="131"/>
      <c r="Y864" s="131"/>
      <c r="AB864" s="131"/>
      <c r="AE864" s="131"/>
      <c r="AH864" s="131"/>
      <c r="AK864" s="131"/>
      <c r="AN864" s="169"/>
    </row>
    <row r="865" spans="23:40" x14ac:dyDescent="0.25">
      <c r="W865" s="131"/>
      <c r="Y865" s="131"/>
      <c r="AB865" s="131"/>
      <c r="AE865" s="131"/>
      <c r="AH865" s="131"/>
      <c r="AK865" s="131"/>
      <c r="AN865" s="169"/>
    </row>
    <row r="866" spans="23:40" x14ac:dyDescent="0.25">
      <c r="W866" s="131"/>
      <c r="Y866" s="131"/>
      <c r="AB866" s="131"/>
      <c r="AE866" s="131"/>
      <c r="AH866" s="131"/>
      <c r="AK866" s="131"/>
      <c r="AN866" s="169"/>
    </row>
    <row r="867" spans="23:40" x14ac:dyDescent="0.25">
      <c r="W867" s="131"/>
      <c r="Y867" s="131"/>
      <c r="AB867" s="131"/>
      <c r="AE867" s="131"/>
      <c r="AH867" s="131"/>
      <c r="AK867" s="131"/>
      <c r="AN867" s="169"/>
    </row>
    <row r="868" spans="23:40" x14ac:dyDescent="0.25">
      <c r="W868" s="131"/>
      <c r="Y868" s="131"/>
      <c r="AB868" s="131"/>
      <c r="AE868" s="131"/>
      <c r="AH868" s="131"/>
      <c r="AK868" s="131"/>
      <c r="AN868" s="169"/>
    </row>
    <row r="869" spans="23:40" x14ac:dyDescent="0.25">
      <c r="W869" s="131"/>
      <c r="Y869" s="131"/>
      <c r="AB869" s="131"/>
      <c r="AE869" s="131"/>
      <c r="AH869" s="131"/>
      <c r="AK869" s="131"/>
      <c r="AN869" s="169"/>
    </row>
    <row r="870" spans="23:40" x14ac:dyDescent="0.25">
      <c r="W870" s="131"/>
      <c r="Y870" s="131"/>
      <c r="AB870" s="131"/>
      <c r="AE870" s="131"/>
      <c r="AH870" s="131"/>
      <c r="AK870" s="131"/>
      <c r="AN870" s="169"/>
    </row>
    <row r="871" spans="23:40" x14ac:dyDescent="0.25">
      <c r="W871" s="131"/>
      <c r="Y871" s="131"/>
      <c r="AB871" s="131"/>
      <c r="AE871" s="131"/>
      <c r="AH871" s="131"/>
      <c r="AK871" s="131"/>
      <c r="AN871" s="169"/>
    </row>
    <row r="872" spans="23:40" x14ac:dyDescent="0.25">
      <c r="W872" s="131"/>
      <c r="Y872" s="131"/>
      <c r="AB872" s="131"/>
      <c r="AE872" s="131"/>
      <c r="AH872" s="131"/>
      <c r="AK872" s="131"/>
      <c r="AN872" s="169"/>
    </row>
    <row r="873" spans="23:40" x14ac:dyDescent="0.25">
      <c r="W873" s="131"/>
      <c r="Y873" s="131"/>
      <c r="AB873" s="131"/>
      <c r="AE873" s="131"/>
      <c r="AH873" s="131"/>
      <c r="AK873" s="131"/>
      <c r="AN873" s="169"/>
    </row>
    <row r="874" spans="23:40" x14ac:dyDescent="0.25">
      <c r="W874" s="131"/>
      <c r="Y874" s="131"/>
      <c r="AB874" s="131"/>
      <c r="AE874" s="131"/>
      <c r="AH874" s="131"/>
      <c r="AK874" s="131"/>
      <c r="AN874" s="169"/>
    </row>
    <row r="875" spans="23:40" x14ac:dyDescent="0.25">
      <c r="W875" s="131"/>
      <c r="Y875" s="131"/>
      <c r="AB875" s="131"/>
      <c r="AE875" s="131"/>
      <c r="AH875" s="131"/>
      <c r="AK875" s="131"/>
      <c r="AN875" s="169"/>
    </row>
    <row r="876" spans="23:40" x14ac:dyDescent="0.25">
      <c r="W876" s="131"/>
      <c r="Y876" s="131"/>
      <c r="AB876" s="131"/>
      <c r="AE876" s="131"/>
      <c r="AH876" s="131"/>
      <c r="AK876" s="131"/>
      <c r="AN876" s="169"/>
    </row>
    <row r="877" spans="23:40" x14ac:dyDescent="0.25">
      <c r="W877" s="131"/>
      <c r="Y877" s="131"/>
      <c r="AB877" s="131"/>
      <c r="AE877" s="131"/>
      <c r="AH877" s="131"/>
      <c r="AK877" s="131"/>
      <c r="AN877" s="169"/>
    </row>
    <row r="878" spans="23:40" x14ac:dyDescent="0.25">
      <c r="W878" s="131"/>
      <c r="Y878" s="131"/>
      <c r="AB878" s="131"/>
      <c r="AE878" s="131"/>
      <c r="AH878" s="131"/>
      <c r="AK878" s="131"/>
      <c r="AN878" s="169"/>
    </row>
    <row r="879" spans="23:40" x14ac:dyDescent="0.25">
      <c r="W879" s="131"/>
      <c r="Y879" s="131"/>
      <c r="AB879" s="131"/>
      <c r="AE879" s="131"/>
      <c r="AH879" s="131"/>
      <c r="AK879" s="131"/>
      <c r="AN879" s="169"/>
    </row>
    <row r="880" spans="23:40" x14ac:dyDescent="0.25">
      <c r="W880" s="131"/>
      <c r="Y880" s="131"/>
      <c r="AB880" s="131"/>
      <c r="AE880" s="131"/>
      <c r="AH880" s="131"/>
      <c r="AK880" s="131"/>
      <c r="AN880" s="169"/>
    </row>
    <row r="881" spans="23:40" x14ac:dyDescent="0.25">
      <c r="W881" s="131"/>
      <c r="Y881" s="131"/>
      <c r="AB881" s="131"/>
      <c r="AE881" s="131"/>
      <c r="AH881" s="131"/>
      <c r="AK881" s="131"/>
      <c r="AN881" s="169"/>
    </row>
    <row r="882" spans="23:40" x14ac:dyDescent="0.25">
      <c r="W882" s="131"/>
      <c r="Y882" s="131"/>
      <c r="AB882" s="131"/>
      <c r="AE882" s="131"/>
      <c r="AH882" s="131"/>
      <c r="AK882" s="131"/>
      <c r="AN882" s="169"/>
    </row>
    <row r="883" spans="23:40" x14ac:dyDescent="0.25">
      <c r="W883" s="131"/>
      <c r="Y883" s="131"/>
      <c r="AB883" s="131"/>
      <c r="AE883" s="131"/>
      <c r="AH883" s="131"/>
      <c r="AK883" s="131"/>
      <c r="AN883" s="169"/>
    </row>
    <row r="884" spans="23:40" x14ac:dyDescent="0.25">
      <c r="W884" s="131"/>
      <c r="Y884" s="131"/>
      <c r="AB884" s="131"/>
      <c r="AE884" s="131"/>
      <c r="AH884" s="131"/>
      <c r="AK884" s="131"/>
      <c r="AN884" s="169"/>
    </row>
    <row r="885" spans="23:40" x14ac:dyDescent="0.25">
      <c r="W885" s="131"/>
      <c r="Y885" s="131"/>
      <c r="AB885" s="131"/>
      <c r="AE885" s="131"/>
      <c r="AH885" s="131"/>
      <c r="AK885" s="131"/>
      <c r="AN885" s="169"/>
    </row>
    <row r="886" spans="23:40" x14ac:dyDescent="0.25">
      <c r="W886" s="131"/>
      <c r="Y886" s="131"/>
      <c r="AB886" s="131"/>
      <c r="AE886" s="131"/>
      <c r="AH886" s="131"/>
      <c r="AK886" s="131"/>
      <c r="AN886" s="169"/>
    </row>
    <row r="887" spans="23:40" x14ac:dyDescent="0.25">
      <c r="W887" s="131"/>
      <c r="Y887" s="131"/>
      <c r="AB887" s="131"/>
      <c r="AE887" s="131"/>
      <c r="AH887" s="131"/>
      <c r="AK887" s="131"/>
      <c r="AN887" s="169"/>
    </row>
    <row r="888" spans="23:40" x14ac:dyDescent="0.25">
      <c r="W888" s="131"/>
      <c r="Y888" s="131"/>
      <c r="AB888" s="131"/>
      <c r="AE888" s="131"/>
      <c r="AH888" s="131"/>
      <c r="AK888" s="131"/>
      <c r="AN888" s="169"/>
    </row>
    <row r="889" spans="23:40" x14ac:dyDescent="0.25">
      <c r="W889" s="131"/>
      <c r="Y889" s="131"/>
      <c r="AB889" s="131"/>
      <c r="AE889" s="131"/>
      <c r="AH889" s="131"/>
      <c r="AK889" s="131"/>
      <c r="AN889" s="169"/>
    </row>
    <row r="890" spans="23:40" x14ac:dyDescent="0.25">
      <c r="W890" s="131"/>
      <c r="Y890" s="131"/>
      <c r="AB890" s="131"/>
      <c r="AE890" s="131"/>
      <c r="AH890" s="131"/>
      <c r="AK890" s="131"/>
      <c r="AN890" s="169"/>
    </row>
    <row r="891" spans="23:40" x14ac:dyDescent="0.25">
      <c r="W891" s="131"/>
      <c r="Y891" s="131"/>
      <c r="AB891" s="131"/>
      <c r="AE891" s="131"/>
      <c r="AH891" s="131"/>
      <c r="AK891" s="131"/>
      <c r="AN891" s="169"/>
    </row>
    <row r="892" spans="23:40" x14ac:dyDescent="0.25">
      <c r="W892" s="131"/>
      <c r="Y892" s="131"/>
      <c r="AB892" s="131"/>
      <c r="AE892" s="131"/>
      <c r="AH892" s="131"/>
      <c r="AK892" s="131"/>
      <c r="AN892" s="169"/>
    </row>
    <row r="893" spans="23:40" x14ac:dyDescent="0.25">
      <c r="W893" s="131"/>
      <c r="Y893" s="131"/>
      <c r="AB893" s="131"/>
      <c r="AE893" s="131"/>
      <c r="AH893" s="131"/>
      <c r="AK893" s="131"/>
      <c r="AN893" s="169"/>
    </row>
    <row r="894" spans="23:40" x14ac:dyDescent="0.25">
      <c r="W894" s="131"/>
      <c r="Y894" s="131"/>
      <c r="AB894" s="131"/>
      <c r="AE894" s="131"/>
      <c r="AH894" s="131"/>
      <c r="AK894" s="131"/>
      <c r="AN894" s="169"/>
    </row>
    <row r="895" spans="23:40" x14ac:dyDescent="0.25">
      <c r="W895" s="131"/>
      <c r="Y895" s="131"/>
      <c r="AB895" s="131"/>
      <c r="AE895" s="131"/>
      <c r="AH895" s="131"/>
      <c r="AK895" s="131"/>
      <c r="AN895" s="169"/>
    </row>
    <row r="896" spans="23:40" x14ac:dyDescent="0.25">
      <c r="W896" s="131"/>
      <c r="Y896" s="131"/>
      <c r="AB896" s="131"/>
      <c r="AE896" s="131"/>
      <c r="AH896" s="131"/>
      <c r="AK896" s="131"/>
      <c r="AN896" s="169"/>
    </row>
    <row r="897" spans="23:40" x14ac:dyDescent="0.25">
      <c r="W897" s="131"/>
      <c r="Y897" s="131"/>
      <c r="AB897" s="131"/>
      <c r="AE897" s="131"/>
      <c r="AH897" s="131"/>
      <c r="AK897" s="131"/>
      <c r="AN897" s="169"/>
    </row>
    <row r="898" spans="23:40" x14ac:dyDescent="0.25">
      <c r="W898" s="131"/>
      <c r="Y898" s="131"/>
      <c r="AB898" s="131"/>
      <c r="AE898" s="131"/>
      <c r="AH898" s="131"/>
      <c r="AK898" s="131"/>
      <c r="AN898" s="169"/>
    </row>
    <row r="899" spans="23:40" x14ac:dyDescent="0.25">
      <c r="W899" s="131"/>
      <c r="Y899" s="131"/>
      <c r="AB899" s="131"/>
      <c r="AE899" s="131"/>
      <c r="AH899" s="131"/>
      <c r="AK899" s="131"/>
      <c r="AN899" s="169"/>
    </row>
    <row r="900" spans="23:40" x14ac:dyDescent="0.25">
      <c r="W900" s="131"/>
      <c r="Y900" s="131"/>
      <c r="AB900" s="131"/>
      <c r="AE900" s="131"/>
      <c r="AH900" s="131"/>
      <c r="AK900" s="131"/>
      <c r="AN900" s="169"/>
    </row>
    <row r="901" spans="23:40" x14ac:dyDescent="0.25">
      <c r="W901" s="131"/>
      <c r="Y901" s="131"/>
      <c r="AB901" s="131"/>
      <c r="AE901" s="131"/>
      <c r="AH901" s="131"/>
      <c r="AK901" s="131"/>
      <c r="AN901" s="169"/>
    </row>
    <row r="902" spans="23:40" x14ac:dyDescent="0.25">
      <c r="W902" s="131"/>
      <c r="Y902" s="131"/>
      <c r="AB902" s="131"/>
      <c r="AE902" s="131"/>
      <c r="AH902" s="131"/>
      <c r="AK902" s="131"/>
      <c r="AN902" s="169"/>
    </row>
    <row r="903" spans="23:40" x14ac:dyDescent="0.25">
      <c r="W903" s="131"/>
      <c r="Y903" s="131"/>
      <c r="AB903" s="131"/>
      <c r="AE903" s="131"/>
      <c r="AH903" s="131"/>
      <c r="AK903" s="131"/>
      <c r="AN903" s="169"/>
    </row>
    <row r="904" spans="23:40" x14ac:dyDescent="0.25">
      <c r="W904" s="131"/>
      <c r="Y904" s="131"/>
      <c r="AB904" s="131"/>
      <c r="AE904" s="131"/>
      <c r="AH904" s="131"/>
      <c r="AK904" s="131"/>
      <c r="AN904" s="169"/>
    </row>
    <row r="905" spans="23:40" x14ac:dyDescent="0.25">
      <c r="W905" s="131"/>
      <c r="Y905" s="131"/>
      <c r="AB905" s="131"/>
      <c r="AE905" s="131"/>
      <c r="AH905" s="131"/>
      <c r="AK905" s="131"/>
      <c r="AN905" s="169"/>
    </row>
    <row r="906" spans="23:40" x14ac:dyDescent="0.25">
      <c r="W906" s="131"/>
      <c r="Y906" s="131"/>
      <c r="AB906" s="131"/>
      <c r="AE906" s="131"/>
      <c r="AH906" s="131"/>
      <c r="AK906" s="131"/>
      <c r="AN906" s="169"/>
    </row>
    <row r="907" spans="23:40" x14ac:dyDescent="0.25">
      <c r="W907" s="131"/>
      <c r="Y907" s="131"/>
      <c r="AB907" s="131"/>
      <c r="AE907" s="131"/>
      <c r="AH907" s="131"/>
      <c r="AK907" s="131"/>
      <c r="AN907" s="169"/>
    </row>
    <row r="908" spans="23:40" x14ac:dyDescent="0.25">
      <c r="W908" s="131"/>
      <c r="Y908" s="131"/>
      <c r="AB908" s="131"/>
      <c r="AE908" s="131"/>
      <c r="AH908" s="131"/>
      <c r="AK908" s="131"/>
      <c r="AN908" s="169"/>
    </row>
    <row r="909" spans="23:40" x14ac:dyDescent="0.25">
      <c r="W909" s="131"/>
      <c r="Y909" s="131"/>
      <c r="AB909" s="131"/>
      <c r="AE909" s="131"/>
      <c r="AH909" s="131"/>
      <c r="AK909" s="131"/>
      <c r="AN909" s="169"/>
    </row>
    <row r="910" spans="23:40" x14ac:dyDescent="0.25">
      <c r="W910" s="131"/>
      <c r="Y910" s="131"/>
      <c r="AB910" s="131"/>
      <c r="AE910" s="131"/>
      <c r="AH910" s="131"/>
      <c r="AK910" s="131"/>
      <c r="AN910" s="169"/>
    </row>
    <row r="911" spans="23:40" x14ac:dyDescent="0.25">
      <c r="W911" s="131"/>
      <c r="Y911" s="131"/>
      <c r="AB911" s="131"/>
      <c r="AE911" s="131"/>
      <c r="AH911" s="131"/>
      <c r="AK911" s="131"/>
      <c r="AN911" s="169"/>
    </row>
    <row r="912" spans="23:40" x14ac:dyDescent="0.25">
      <c r="W912" s="131"/>
      <c r="Y912" s="131"/>
      <c r="AB912" s="131"/>
      <c r="AE912" s="131"/>
      <c r="AH912" s="131"/>
      <c r="AK912" s="131"/>
      <c r="AN912" s="169"/>
    </row>
    <row r="913" spans="23:40" x14ac:dyDescent="0.25">
      <c r="W913" s="131"/>
      <c r="Y913" s="131"/>
      <c r="AB913" s="131"/>
      <c r="AE913" s="131"/>
      <c r="AH913" s="131"/>
      <c r="AK913" s="131"/>
      <c r="AN913" s="169"/>
    </row>
    <row r="914" spans="23:40" x14ac:dyDescent="0.25">
      <c r="W914" s="131"/>
      <c r="Y914" s="131"/>
      <c r="AB914" s="131"/>
      <c r="AE914" s="131"/>
      <c r="AH914" s="131"/>
      <c r="AK914" s="131"/>
      <c r="AN914" s="169"/>
    </row>
    <row r="915" spans="23:40" x14ac:dyDescent="0.25">
      <c r="W915" s="131"/>
      <c r="Y915" s="131"/>
      <c r="AB915" s="131"/>
      <c r="AE915" s="131"/>
      <c r="AH915" s="131"/>
      <c r="AK915" s="131"/>
      <c r="AN915" s="169"/>
    </row>
    <row r="916" spans="23:40" x14ac:dyDescent="0.25">
      <c r="W916" s="131"/>
      <c r="Y916" s="131"/>
      <c r="AB916" s="131"/>
      <c r="AE916" s="131"/>
      <c r="AH916" s="131"/>
      <c r="AK916" s="131"/>
      <c r="AN916" s="169"/>
    </row>
    <row r="917" spans="23:40" x14ac:dyDescent="0.25">
      <c r="W917" s="131"/>
      <c r="Y917" s="131"/>
      <c r="AB917" s="131"/>
      <c r="AE917" s="131"/>
      <c r="AH917" s="131"/>
      <c r="AK917" s="131"/>
      <c r="AN917" s="169"/>
    </row>
    <row r="918" spans="23:40" x14ac:dyDescent="0.25">
      <c r="W918" s="131"/>
      <c r="Y918" s="131"/>
      <c r="AB918" s="131"/>
      <c r="AE918" s="131"/>
      <c r="AH918" s="131"/>
      <c r="AK918" s="131"/>
      <c r="AN918" s="169"/>
    </row>
    <row r="919" spans="23:40" x14ac:dyDescent="0.25">
      <c r="W919" s="131"/>
      <c r="Y919" s="131"/>
      <c r="AB919" s="131"/>
      <c r="AE919" s="131"/>
      <c r="AH919" s="131"/>
      <c r="AK919" s="131"/>
      <c r="AN919" s="169"/>
    </row>
    <row r="920" spans="23:40" x14ac:dyDescent="0.25">
      <c r="W920" s="131"/>
      <c r="Y920" s="131"/>
      <c r="AB920" s="131"/>
      <c r="AE920" s="131"/>
      <c r="AH920" s="131"/>
      <c r="AK920" s="131"/>
      <c r="AN920" s="169"/>
    </row>
    <row r="921" spans="23:40" x14ac:dyDescent="0.25">
      <c r="W921" s="131"/>
    </row>
  </sheetData>
  <mergeCells count="13">
    <mergeCell ref="A7:O7"/>
    <mergeCell ref="A8:B8"/>
    <mergeCell ref="A10:O10"/>
    <mergeCell ref="A11:B11"/>
    <mergeCell ref="AL1:AM1"/>
    <mergeCell ref="A4:O4"/>
    <mergeCell ref="A5:B5"/>
    <mergeCell ref="A1:B1"/>
    <mergeCell ref="D1:O1"/>
    <mergeCell ref="Q1:U1"/>
    <mergeCell ref="W1:AD1"/>
    <mergeCell ref="AF1:AG1"/>
    <mergeCell ref="AI1:AJ1"/>
  </mergeCells>
  <conditionalFormatting sqref="J3 J14:J1048576">
    <cfRule type="cellIs" dxfId="4" priority="29" operator="equal">
      <formula>0</formula>
    </cfRule>
  </conditionalFormatting>
  <conditionalFormatting sqref="J6">
    <cfRule type="cellIs" dxfId="3" priority="11" operator="equal">
      <formula>0</formula>
    </cfRule>
  </conditionalFormatting>
  <conditionalFormatting sqref="J9">
    <cfRule type="cellIs" dxfId="2" priority="3" operator="equal">
      <formula>0</formula>
    </cfRule>
  </conditionalFormatting>
  <conditionalFormatting sqref="J12">
    <cfRule type="cellIs" dxfId="1" priority="2" operator="equal">
      <formula>0</formula>
    </cfRule>
  </conditionalFormatting>
  <conditionalFormatting sqref="J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دليل</vt:lpstr>
      <vt:lpstr>رصيد الفوم</vt:lpstr>
      <vt:lpstr>رصيد المشتريات</vt:lpstr>
      <vt:lpstr>رصيد المنتجات</vt:lpstr>
      <vt:lpstr>أسعار البيع</vt:lpstr>
      <vt:lpstr>M001001</vt:lpstr>
      <vt:lpstr>M001002</vt:lpstr>
      <vt:lpstr>M001003</vt:lpstr>
      <vt:lpstr>M001005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2020-09-02T06:18:54Z</dcterms:created>
  <dcterms:modified xsi:type="dcterms:W3CDTF">2021-01-24T15:52:50Z</dcterms:modified>
</cp:coreProperties>
</file>