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boals/Documents/Class/Metis/Projects/Project_03/"/>
    </mc:Choice>
  </mc:AlternateContent>
  <xr:revisionPtr revIDLastSave="0" documentId="13_ncr:1_{C0351922-15B4-2E4F-A1EA-98D1B688D813}" xr6:coauthVersionLast="45" xr6:coauthVersionMax="45" xr10:uidLastSave="{00000000-0000-0000-0000-000000000000}"/>
  <bookViews>
    <workbookView xWindow="2820" yWindow="1560" windowWidth="28000" windowHeight="17440" xr2:uid="{F4CF3C49-6D5F-8046-AB1E-13BF90567D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B28" i="1"/>
  <c r="B27" i="1"/>
  <c r="C27" i="1"/>
  <c r="C33" i="1"/>
  <c r="D33" i="1"/>
  <c r="E33" i="1"/>
  <c r="F33" i="1"/>
  <c r="G33" i="1"/>
  <c r="H33" i="1"/>
  <c r="I33" i="1"/>
  <c r="J33" i="1"/>
  <c r="K33" i="1"/>
  <c r="L33" i="1"/>
  <c r="M33" i="1"/>
  <c r="B33" i="1"/>
  <c r="M28" i="1"/>
  <c r="L28" i="1"/>
  <c r="K28" i="1"/>
  <c r="J28" i="1"/>
  <c r="I28" i="1"/>
  <c r="H28" i="1"/>
  <c r="G28" i="1"/>
  <c r="F28" i="1"/>
  <c r="E28" i="1"/>
  <c r="D28" i="1"/>
  <c r="C28" i="1"/>
  <c r="C34" i="1"/>
  <c r="B32" i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B24" i="1"/>
  <c r="B23" i="1"/>
  <c r="B12" i="1"/>
  <c r="B11" i="1"/>
  <c r="B10" i="1"/>
  <c r="B3" i="1"/>
  <c r="B2" i="1"/>
  <c r="F22" i="1" s="1"/>
  <c r="D27" i="1" l="1"/>
  <c r="E27" i="1" s="1"/>
  <c r="F27" i="1" s="1"/>
  <c r="G27" i="1" s="1"/>
  <c r="H27" i="1" s="1"/>
  <c r="I27" i="1" s="1"/>
  <c r="J27" i="1" s="1"/>
  <c r="K27" i="1" s="1"/>
  <c r="L27" i="1" s="1"/>
  <c r="M27" i="1" s="1"/>
  <c r="C29" i="1"/>
  <c r="G34" i="1"/>
  <c r="I34" i="1"/>
  <c r="D34" i="1"/>
  <c r="F34" i="1"/>
  <c r="H34" i="1"/>
  <c r="M34" i="1"/>
  <c r="L34" i="1"/>
  <c r="E34" i="1"/>
  <c r="J34" i="1"/>
  <c r="K34" i="1"/>
  <c r="H29" i="1"/>
  <c r="B6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C22" i="1"/>
  <c r="B22" i="1"/>
  <c r="M22" i="1"/>
  <c r="D22" i="1"/>
  <c r="L22" i="1"/>
  <c r="K22" i="1"/>
  <c r="E22" i="1"/>
  <c r="J22" i="1"/>
  <c r="I22" i="1"/>
  <c r="H22" i="1"/>
  <c r="G22" i="1"/>
  <c r="E29" i="1" l="1"/>
  <c r="F29" i="1"/>
  <c r="G29" i="1"/>
  <c r="D29" i="1"/>
  <c r="H24" i="1"/>
  <c r="J24" i="1"/>
  <c r="K24" i="1"/>
  <c r="L24" i="1"/>
  <c r="G24" i="1"/>
  <c r="I24" i="1"/>
  <c r="E24" i="1"/>
  <c r="D24" i="1"/>
  <c r="M24" i="1"/>
  <c r="F24" i="1"/>
  <c r="C24" i="1"/>
  <c r="J29" i="1" l="1"/>
  <c r="I29" i="1"/>
  <c r="K29" i="1"/>
  <c r="M29" i="1" l="1"/>
  <c r="L29" i="1"/>
  <c r="B29" i="1"/>
</calcChain>
</file>

<file path=xl/sharedStrings.xml><?xml version="1.0" encoding="utf-8"?>
<sst xmlns="http://schemas.openxmlformats.org/spreadsheetml/2006/main" count="40" uniqueCount="37">
  <si>
    <t>Average Monthly Charge per customer</t>
  </si>
  <si>
    <t>Calculated Monthly Churn</t>
  </si>
  <si>
    <t>Number of customers in dataset</t>
  </si>
  <si>
    <t>Churn Customers in dataset</t>
  </si>
  <si>
    <t>Baseline 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</si>
  <si>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</si>
  <si>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</si>
  <si>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</si>
  <si>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</si>
  <si>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</si>
  <si>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</si>
  <si>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</si>
  <si>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</si>
  <si>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</si>
  <si>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</si>
  <si>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</si>
  <si>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</si>
  <si>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Do Nothing Revenue</t>
  </si>
  <si>
    <t>Total Churn</t>
  </si>
  <si>
    <t>Incentive Program</t>
  </si>
  <si>
    <t>Incentive Rate</t>
  </si>
  <si>
    <t>Acceptance Rate</t>
  </si>
  <si>
    <t>Incentive Plan Cost For All Month to Month</t>
  </si>
  <si>
    <t>Month to Month Customers</t>
  </si>
  <si>
    <t>One Year Customers</t>
  </si>
  <si>
    <t>Two Year Customers</t>
  </si>
  <si>
    <t>Adjusted Revenue</t>
  </si>
  <si>
    <t>Adjusted Churn</t>
  </si>
  <si>
    <t>Semi-focused Incentive Plan</t>
  </si>
  <si>
    <t>Targeted Incentive Plan</t>
  </si>
  <si>
    <t>Total</t>
  </si>
  <si>
    <t>Will Churn</t>
  </si>
  <si>
    <t>Actual</t>
  </si>
  <si>
    <t>Model Prediction</t>
  </si>
  <si>
    <t>True Positive</t>
  </si>
  <si>
    <t>False Positive</t>
  </si>
  <si>
    <t>False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</si>
</sst>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164" fontId="0" fillId="0" borderId="0" xfId="2" applyNumberFormat="1" applyFont="1"/>
    <xf numFmtId="44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2" xfId="2" applyNumberFormat="1" applyFont="1" applyBorder="1" applyAlignment="1">
      <alignment horizontal="center"/>
    </xf>
    <xf numFmtId="164" fontId="0" fillId="0" borderId="3" xfId="2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2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0" fillId="0" borderId="3" xfId="0" applyBorder="1"/>
    <xf numFmtId="0" fontId="0" fillId="0" borderId="6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2" applyNumberFormat="1" applyFont="1" applyBorder="1"/>
    <xf numFmtId="0" fontId="0" fillId="0" borderId="6" xfId="2" applyNumberFormat="1" applyFont="1" applyBorder="1"/>
    <xf numFmtId="0" fontId="0" fillId="0" borderId="4" xfId="2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Sheet1!$B$21:$M$21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Sheet1!$B$22:$M$22</c:f>
              <c:numCache>
                <c:formatCode>_("$"* #,##0.00_);_("$"* \(#,##0.00\);_("$"* "-"??_);_(@_)</c:formatCode>
                <c:ptCount val="12"/>
                <c:pt idx="0">
                  <c:v>456104.68000000005</c:v>
                </c:pt>
                <c:pt idx="1">
                  <c:v>456104.68000000005</c:v>
                </c:pt>
                <c:pt idx="2">
                  <c:v>456104.68000000005</c:v>
                </c:pt>
                <c:pt idx="3">
                  <c:v>456104.68000000005</c:v>
                </c:pt>
                <c:pt idx="4">
                  <c:v>456104.68000000005</c:v>
                </c:pt>
                <c:pt idx="5">
                  <c:v>456104.68000000005</c:v>
                </c:pt>
                <c:pt idx="6">
                  <c:v>456104.68000000005</c:v>
                </c:pt>
                <c:pt idx="7">
                  <c:v>456104.68000000005</c:v>
                </c:pt>
                <c:pt idx="8">
                  <c:v>456104.68000000005</c:v>
                </c:pt>
                <c:pt idx="9">
                  <c:v>456104.68000000005</c:v>
                </c:pt>
                <c:pt idx="10">
                  <c:v>456104.68000000005</c:v>
                </c:pt>
                <c:pt idx="11">
                  <c:v>456104.68000000005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8-BA47-A484-E0D102A1FA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Sheet1!$B$21:$M$21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Sheet1!$B$24:$M$24</c:f>
              <c:numCache>
                <c:formatCode>_("$"* #,##0.00_);_("$"* \(#,##0.00\);_("$"* "-"??_);_(@_)</c:formatCode>
                <c:ptCount val="12"/>
                <c:pt idx="0">
                  <c:v>446070.37704000005</c:v>
                </c:pt>
                <c:pt idx="1">
                  <c:v>435984.00704000005</c:v>
                </c:pt>
                <c:pt idx="2">
                  <c:v>425897.63704000006</c:v>
                </c:pt>
                <c:pt idx="3">
                  <c:v>415811.26704000006</c:v>
                </c:pt>
                <c:pt idx="4">
                  <c:v>405724.89704000001</c:v>
                </c:pt>
                <c:pt idx="5">
                  <c:v>395638.52704000002</c:v>
                </c:pt>
                <c:pt idx="6">
                  <c:v>385552.15704000008</c:v>
                </c:pt>
                <c:pt idx="7">
                  <c:v>375465.78704000002</c:v>
                </c:pt>
                <c:pt idx="8">
                  <c:v>365379.41704000003</c:v>
                </c:pt>
                <c:pt idx="9">
                  <c:v>355293.04704000003</c:v>
                </c:pt>
                <c:pt idx="10">
                  <c:v>345206.67704000004</c:v>
                </c:pt>
                <c:pt idx="11">
                  <c:v>335120.30704000004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8-BA47-A484-E0D102A1FA4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Sheet1!$B$29:$M$29</c:f>
              <c:numCache>
                <c:formatCode>_("$"* #,##0.00_);_("$"* \(#,##0.00\);_("$"* "-"??_);_(@_)</c:formatCode>
                <c:ptCount val="12"/>
                <c:pt idx="0">
                  <c:v>442119.21833333344</c:v>
                </c:pt>
                <c:pt idx="1">
                  <c:v>436498.59</c:v>
                </c:pt>
                <c:pt idx="2">
                  <c:v>430877.96166666673</c:v>
                </c:pt>
                <c:pt idx="3">
                  <c:v>425257.33333333343</c:v>
                </c:pt>
                <c:pt idx="4">
                  <c:v>419636.70500000007</c:v>
                </c:pt>
                <c:pt idx="5">
                  <c:v>414016.07666666672</c:v>
                </c:pt>
                <c:pt idx="6">
                  <c:v>408395.44833333342</c:v>
                </c:pt>
                <c:pt idx="7">
                  <c:v>402774.82000000007</c:v>
                </c:pt>
                <c:pt idx="8">
                  <c:v>397154.19166666671</c:v>
                </c:pt>
                <c:pt idx="9">
                  <c:v>391533.56333333341</c:v>
                </c:pt>
                <c:pt idx="10">
                  <c:v>385912.93500000006</c:v>
                </c:pt>
                <c:pt idx="11">
                  <c:v>380292.30666666676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8-BA47-A484-E0D102A1FA4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Sheet1!$B$34:$M$34</c:f>
              <c:numCache>
                <c:formatCode>_("$"* #,##0.00_);_("$"* \(#,##0.00\);_("$"* "-"??_);_(@_)</c:formatCode>
                <c:ptCount val="12"/>
                <c:pt idx="0">
                  <c:v>446911.45833333343</c:v>
                </c:pt>
                <c:pt idx="1">
                  <c:v>441290.83</c:v>
                </c:pt>
                <c:pt idx="2">
                  <c:v>435670.20166666672</c:v>
                </c:pt>
                <c:pt idx="3">
                  <c:v>430049.57333333342</c:v>
                </c:pt>
                <c:pt idx="4">
                  <c:v>424428.94500000007</c:v>
                </c:pt>
                <c:pt idx="5">
                  <c:v>418808.31666666671</c:v>
                </c:pt>
                <c:pt idx="6">
                  <c:v>413187.68833333341</c:v>
                </c:pt>
                <c:pt idx="7">
                  <c:v>407567.06000000006</c:v>
                </c:pt>
                <c:pt idx="8">
                  <c:v>401946.4316666667</c:v>
                </c:pt>
                <c:pt idx="9">
                  <c:v>396325.8033333334</c:v>
                </c:pt>
                <c:pt idx="10">
                  <c:v>390705.17500000005</c:v>
                </c:pt>
                <c:pt idx="11">
                  <c:v>385084.54666666675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D8-BA47-A484-E0D102A1F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987584"/>
        <c:axId val="1927989216"/>
      </c:lineChart>
      <c:catAx>
        <c:axId val="192798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89216"/>
        <c:crosses val="autoZero"/>
        <c:auto val="1"/>
        <c:lblAlgn val="ctr"/>
        <c:lblOffset val="100"/>
        <c:noMultiLvlLbl val="0"/>
      </c:catAx>
      <c:valAx>
        <c:axId val="19279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8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143933</xdr:colOff>
      <xdr:row>35</xdr:row>
      <xdr:rowOff>59268</xdr:rowOff>
    </xdr:from>
    <xdr:to>
      <xdr:col>4</xdr:col>
      <xdr:colOff>321734</xdr:colOff>
      <xdr:row>54</xdr:row>
      <xdr:rowOff>169334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B5320-2ACF-914F-9F0E-DEA0DFDEE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B506D-ADDE-4146-8DA4-94E4CC0EE2EE}">
  <dimension ref="A2:M34"/>
  <sheetViews>
    <sheetView tabSelected="1" zoomScale="150" zoomScaleNormal="150" workbookViewId="0">
      <selection activeCell="D5" sqref="D5"/>
    </sheetView>
  </sheetViews>
  <sheetFormatPr baseColWidth="10" defaultRowHeight="16" x14ac:dyDescent="0.2"/>
  <cols>
    <col min="1" max="1" width="37.1640625" customWidth="1"/>
    <col min="2" max="13" width="13.6640625" customWidth="1"/>
  </cols>
  <sheetData>
    <row r="2" spans="1:6" x14ac:dyDescent="0.2">
      <c r="A2" t="s">
        <v>2</v>
      </c>
      <c r="B2">
        <f>5174+1869</f>
        <v>7043</v>
      </c>
    </row>
    <row r="3" spans="1:6" x14ac:dyDescent="0.2">
      <c r="A3" t="s">
        <v>3</v>
      </c>
      <c r="B3">
        <f>1869</f>
        <v>1869</v>
      </c>
    </row>
    <row r="4" spans="1:6" x14ac:dyDescent="0.2">
      <c r="A4" t="s">
        <v>0</v>
      </c>
      <c r="B4" s="1">
        <v>64.760000000000005</v>
      </c>
    </row>
    <row r="5" spans="1:6" x14ac:dyDescent="0.2">
      <c r="B5" s="1"/>
    </row>
    <row r="6" spans="1:6" x14ac:dyDescent="0.2">
      <c r="A6" t="s">
        <v>1</v>
      </c>
      <c r="B6" s="2">
        <f>B3/B2/12</f>
        <v>2.2114155899474658E-2</v>
      </c>
    </row>
    <row r="7" spans="1:6" x14ac:dyDescent="0.2">
      <c r="B7" s="2"/>
    </row>
    <row r="8" spans="1:6" x14ac:dyDescent="0.2">
      <c r="B8" s="6" t="s">
        <v>32</v>
      </c>
      <c r="C8" s="7"/>
      <c r="D8" s="19" t="s">
        <v>33</v>
      </c>
      <c r="E8" s="19"/>
      <c r="F8" s="20"/>
    </row>
    <row r="9" spans="1:6" x14ac:dyDescent="0.2">
      <c r="B9" s="9" t="s">
        <v>30</v>
      </c>
      <c r="C9" s="10" t="s">
        <v>31</v>
      </c>
      <c r="D9" s="21" t="s">
        <v>34</v>
      </c>
      <c r="E9" s="21" t="s">
        <v>35</v>
      </c>
      <c r="F9" s="8" t="s">
        <v>36</v>
      </c>
    </row>
    <row r="10" spans="1:6" x14ac:dyDescent="0.2">
      <c r="A10" s="11" t="s">
        <v>23</v>
      </c>
      <c r="B10" s="22">
        <f>2220+1655</f>
        <v>3875</v>
      </c>
      <c r="C10" s="13">
        <v>1655</v>
      </c>
      <c r="D10" s="12"/>
      <c r="E10" s="12"/>
      <c r="F10" s="13"/>
    </row>
    <row r="11" spans="1:6" x14ac:dyDescent="0.2">
      <c r="A11" s="14" t="s">
        <v>24</v>
      </c>
      <c r="B11" s="23">
        <f>1307+166</f>
        <v>1473</v>
      </c>
      <c r="C11" s="5">
        <v>166</v>
      </c>
      <c r="D11" s="15"/>
      <c r="E11" s="15"/>
      <c r="F11" s="5"/>
    </row>
    <row r="12" spans="1:6" x14ac:dyDescent="0.2">
      <c r="A12" s="16" t="s">
        <v>25</v>
      </c>
      <c r="B12" s="24">
        <f>1647+48</f>
        <v>1695</v>
      </c>
      <c r="C12" s="18">
        <v>48</v>
      </c>
      <c r="D12" s="17"/>
      <c r="E12" s="17"/>
      <c r="F12" s="18"/>
    </row>
    <row r="13" spans="1:6" x14ac:dyDescent="0.2">
      <c r="B13" s="2"/>
    </row>
    <row r="14" spans="1:6" x14ac:dyDescent="0.2">
      <c r="B14" s="2"/>
    </row>
    <row r="15" spans="1:6" x14ac:dyDescent="0.2">
      <c r="B15" s="2"/>
    </row>
    <row r="16" spans="1:6" x14ac:dyDescent="0.2">
      <c r="A16" t="s">
        <v>19</v>
      </c>
      <c r="B16" s="2"/>
    </row>
    <row r="17" spans="1:13" x14ac:dyDescent="0.2">
      <c r="A17" t="s">
        <v>20</v>
      </c>
      <c r="B17" s="2">
        <v>0.2</v>
      </c>
    </row>
    <row r="18" spans="1:13" x14ac:dyDescent="0.2">
      <c r="A18" s="5" t="s">
        <v>21</v>
      </c>
      <c r="B18" s="2">
        <v>0.5</v>
      </c>
    </row>
    <row r="19" spans="1:13" x14ac:dyDescent="0.2">
      <c r="B19" s="2"/>
    </row>
    <row r="21" spans="1:13" x14ac:dyDescent="0.2">
      <c r="B21" t="s">
        <v>5</v>
      </c>
      <c r="C21" t="s">
        <v>6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12</v>
      </c>
      <c r="J21" t="s">
        <v>13</v>
      </c>
      <c r="K21" t="s">
        <v>14</v>
      </c>
      <c r="L21" t="s">
        <v>15</v>
      </c>
      <c r="M21" t="s">
        <v>16</v>
      </c>
    </row>
    <row r="22" spans="1:13" x14ac:dyDescent="0.2">
      <c r="A22" t="s">
        <v>4</v>
      </c>
      <c r="B22" s="3">
        <f>$B$2*$B$4</f>
        <v>456104.68000000005</v>
      </c>
      <c r="C22" s="3">
        <f t="shared" ref="C22:M22" si="0">$B$2*$B$4</f>
        <v>456104.68000000005</v>
      </c>
      <c r="D22" s="3">
        <f t="shared" si="0"/>
        <v>456104.68000000005</v>
      </c>
      <c r="E22" s="3">
        <f t="shared" si="0"/>
        <v>456104.68000000005</v>
      </c>
      <c r="F22" s="3">
        <f t="shared" si="0"/>
        <v>456104.68000000005</v>
      </c>
      <c r="G22" s="3">
        <f t="shared" si="0"/>
        <v>456104.68000000005</v>
      </c>
      <c r="H22" s="3">
        <f t="shared" si="0"/>
        <v>456104.68000000005</v>
      </c>
      <c r="I22" s="3">
        <f t="shared" si="0"/>
        <v>456104.68000000005</v>
      </c>
      <c r="J22" s="3">
        <f t="shared" si="0"/>
        <v>456104.68000000005</v>
      </c>
      <c r="K22" s="3">
        <f t="shared" si="0"/>
        <v>456104.68000000005</v>
      </c>
      <c r="L22" s="3">
        <f t="shared" si="0"/>
        <v>456104.68000000005</v>
      </c>
      <c r="M22" s="3">
        <f t="shared" si="0"/>
        <v>456104.68000000005</v>
      </c>
    </row>
    <row r="23" spans="1:13" x14ac:dyDescent="0.2">
      <c r="A23" t="s">
        <v>18</v>
      </c>
      <c r="B23" s="4">
        <f>0.022</f>
        <v>2.1999999999999999E-2</v>
      </c>
      <c r="C23" s="4">
        <f>B23+$B$6</f>
        <v>4.4114155899474657E-2</v>
      </c>
      <c r="D23" s="4">
        <f t="shared" ref="D23:M23" si="1">C23+$B$6</f>
        <v>6.6228311798949308E-2</v>
      </c>
      <c r="E23" s="4">
        <f t="shared" si="1"/>
        <v>8.8342467698423965E-2</v>
      </c>
      <c r="F23" s="4">
        <f t="shared" si="1"/>
        <v>0.11045662359789862</v>
      </c>
      <c r="G23" s="4">
        <f t="shared" si="1"/>
        <v>0.13257077949737328</v>
      </c>
      <c r="H23" s="4">
        <f t="shared" si="1"/>
        <v>0.15468493539684794</v>
      </c>
      <c r="I23" s="4">
        <f t="shared" si="1"/>
        <v>0.1767990912963226</v>
      </c>
      <c r="J23" s="4">
        <f t="shared" si="1"/>
        <v>0.19891324719579725</v>
      </c>
      <c r="K23" s="4">
        <f t="shared" si="1"/>
        <v>0.22102740309527191</v>
      </c>
      <c r="L23" s="4">
        <f t="shared" si="1"/>
        <v>0.24314155899474657</v>
      </c>
      <c r="M23" s="4">
        <f t="shared" si="1"/>
        <v>0.26525571489422123</v>
      </c>
    </row>
    <row r="24" spans="1:13" x14ac:dyDescent="0.2">
      <c r="A24" t="s">
        <v>17</v>
      </c>
      <c r="B24" s="3">
        <f>B22*(1-B23)</f>
        <v>446070.37704000005</v>
      </c>
      <c r="C24" s="3">
        <f t="shared" ref="C24:M24" si="2">C22*(1-C23)</f>
        <v>435984.00704000005</v>
      </c>
      <c r="D24" s="3">
        <f t="shared" si="2"/>
        <v>425897.63704000006</v>
      </c>
      <c r="E24" s="3">
        <f t="shared" si="2"/>
        <v>415811.26704000006</v>
      </c>
      <c r="F24" s="3">
        <f t="shared" si="2"/>
        <v>405724.89704000001</v>
      </c>
      <c r="G24" s="3">
        <f t="shared" si="2"/>
        <v>395638.52704000002</v>
      </c>
      <c r="H24" s="3">
        <f t="shared" si="2"/>
        <v>385552.15704000008</v>
      </c>
      <c r="I24" s="3">
        <f t="shared" si="2"/>
        <v>375465.78704000002</v>
      </c>
      <c r="J24" s="3">
        <f t="shared" si="2"/>
        <v>365379.41704000003</v>
      </c>
      <c r="K24" s="3">
        <f t="shared" si="2"/>
        <v>355293.04704000003</v>
      </c>
      <c r="L24" s="3">
        <f t="shared" si="2"/>
        <v>345206.67704000004</v>
      </c>
      <c r="M24" s="3">
        <f t="shared" si="2"/>
        <v>335120.30704000004</v>
      </c>
    </row>
    <row r="25" spans="1:13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t="s">
        <v>28</v>
      </c>
    </row>
    <row r="27" spans="1:13" x14ac:dyDescent="0.2">
      <c r="A27" t="s">
        <v>27</v>
      </c>
      <c r="B27" s="4">
        <f>($C$11/12+$C$12/12+$C$10*(1-$B$18)/12)/$B$2</f>
        <v>1.2323110416962468E-2</v>
      </c>
      <c r="C27" s="4">
        <f>B27+($C$11/12+$C$12/12+$C$10*(1-$B$18)/12)/$B$2</f>
        <v>2.4646220833924936E-2</v>
      </c>
      <c r="D27" s="4">
        <f t="shared" ref="D27:M27" si="3">C27+($C$11/12+$C$12/12+$C$10*(1-$B$18)/12)/$B$2</f>
        <v>3.6969331250887402E-2</v>
      </c>
      <c r="E27" s="4">
        <f t="shared" si="3"/>
        <v>4.9292441667849872E-2</v>
      </c>
      <c r="F27" s="4">
        <f t="shared" si="3"/>
        <v>6.1615552084812342E-2</v>
      </c>
      <c r="G27" s="4">
        <f t="shared" si="3"/>
        <v>7.3938662501774804E-2</v>
      </c>
      <c r="H27" s="4">
        <f t="shared" si="3"/>
        <v>8.6261772918737267E-2</v>
      </c>
      <c r="I27" s="4">
        <f t="shared" si="3"/>
        <v>9.858488333569973E-2</v>
      </c>
      <c r="J27" s="4">
        <f t="shared" si="3"/>
        <v>0.11090799375266219</v>
      </c>
      <c r="K27" s="4">
        <f t="shared" si="3"/>
        <v>0.12323110416962466</v>
      </c>
      <c r="L27" s="4">
        <f t="shared" si="3"/>
        <v>0.13555421458658712</v>
      </c>
      <c r="M27" s="4">
        <f t="shared" si="3"/>
        <v>0.14787732500354958</v>
      </c>
    </row>
    <row r="28" spans="1:13" x14ac:dyDescent="0.2">
      <c r="A28" t="s">
        <v>22</v>
      </c>
      <c r="B28" s="3">
        <f>-1*$B$4*$B$10*(1-$B$17)*$B$18/12</f>
        <v>-8364.8333333333339</v>
      </c>
      <c r="C28" s="3">
        <f t="shared" ref="C28:M28" si="4">-1*$B$4*$B$10*(1-$B$17)*$B$18/12</f>
        <v>-8364.8333333333339</v>
      </c>
      <c r="D28" s="3">
        <f t="shared" si="4"/>
        <v>-8364.8333333333339</v>
      </c>
      <c r="E28" s="3">
        <f t="shared" si="4"/>
        <v>-8364.8333333333339</v>
      </c>
      <c r="F28" s="3">
        <f t="shared" si="4"/>
        <v>-8364.8333333333339</v>
      </c>
      <c r="G28" s="3">
        <f t="shared" si="4"/>
        <v>-8364.8333333333339</v>
      </c>
      <c r="H28" s="3">
        <f t="shared" si="4"/>
        <v>-8364.8333333333339</v>
      </c>
      <c r="I28" s="3">
        <f t="shared" si="4"/>
        <v>-8364.8333333333339</v>
      </c>
      <c r="J28" s="3">
        <f t="shared" si="4"/>
        <v>-8364.8333333333339</v>
      </c>
      <c r="K28" s="3">
        <f t="shared" si="4"/>
        <v>-8364.8333333333339</v>
      </c>
      <c r="L28" s="3">
        <f t="shared" si="4"/>
        <v>-8364.8333333333339</v>
      </c>
      <c r="M28" s="3">
        <f t="shared" si="4"/>
        <v>-8364.8333333333339</v>
      </c>
    </row>
    <row r="29" spans="1:13" x14ac:dyDescent="0.2">
      <c r="A29" t="s">
        <v>26</v>
      </c>
      <c r="B29" s="3">
        <f>B$22*(1-B27)+B28</f>
        <v>442119.21833333344</v>
      </c>
      <c r="C29" s="3">
        <f>C$22*(1-C27)+C28</f>
        <v>436498.59</v>
      </c>
      <c r="D29" s="3">
        <f>D$22*(1-D27)+D28</f>
        <v>430877.96166666673</v>
      </c>
      <c r="E29" s="3">
        <f>E$22*(1-E27)+E28</f>
        <v>425257.33333333343</v>
      </c>
      <c r="F29" s="3">
        <f>F$22*(1-F27)+F28</f>
        <v>419636.70500000007</v>
      </c>
      <c r="G29" s="3">
        <f>G$22*(1-G27)+G28</f>
        <v>414016.07666666672</v>
      </c>
      <c r="H29" s="3">
        <f>H$22*(1-H27)+H28</f>
        <v>408395.44833333342</v>
      </c>
      <c r="I29" s="3">
        <f>I$22*(1-I27)+I28</f>
        <v>402774.82000000007</v>
      </c>
      <c r="J29" s="3">
        <f>J$22*(1-J27)+J28</f>
        <v>397154.19166666671</v>
      </c>
      <c r="K29" s="3">
        <f>K$22*(1-K27)+K28</f>
        <v>391533.56333333341</v>
      </c>
      <c r="L29" s="3">
        <f>L$22*(1-L27)+L28</f>
        <v>385912.93500000006</v>
      </c>
      <c r="M29" s="3">
        <f>M$22*(1-M27)+M28</f>
        <v>380292.30666666676</v>
      </c>
    </row>
    <row r="30" spans="1:13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t="s">
        <v>29</v>
      </c>
    </row>
    <row r="32" spans="1:13" x14ac:dyDescent="0.2">
      <c r="A32" t="s">
        <v>27</v>
      </c>
      <c r="B32" s="4">
        <f>($C$11/12+$C$12/12+$C$10*(1-$B$18)/12)/$B$2</f>
        <v>1.2323110416962468E-2</v>
      </c>
      <c r="C32" s="4">
        <f>B32+($C$11/12+$C$12/12+$C$10*(1-$B$18)/12)/$B$2</f>
        <v>2.4646220833924936E-2</v>
      </c>
      <c r="D32" s="4">
        <f t="shared" ref="D32:M32" si="5">C32+($C$11/12+$C$12/12+$C$10*(1-$B$18)/12)/$B$2</f>
        <v>3.6969331250887402E-2</v>
      </c>
      <c r="E32" s="4">
        <f t="shared" si="5"/>
        <v>4.9292441667849872E-2</v>
      </c>
      <c r="F32" s="4">
        <f t="shared" si="5"/>
        <v>6.1615552084812342E-2</v>
      </c>
      <c r="G32" s="4">
        <f t="shared" si="5"/>
        <v>7.3938662501774804E-2</v>
      </c>
      <c r="H32" s="4">
        <f t="shared" si="5"/>
        <v>8.6261772918737267E-2</v>
      </c>
      <c r="I32" s="4">
        <f t="shared" si="5"/>
        <v>9.858488333569973E-2</v>
      </c>
      <c r="J32" s="4">
        <f t="shared" si="5"/>
        <v>0.11090799375266219</v>
      </c>
      <c r="K32" s="4">
        <f t="shared" si="5"/>
        <v>0.12323110416962466</v>
      </c>
      <c r="L32" s="4">
        <f t="shared" si="5"/>
        <v>0.13555421458658712</v>
      </c>
      <c r="M32" s="4">
        <f t="shared" si="5"/>
        <v>0.14787732500354958</v>
      </c>
    </row>
    <row r="33" spans="1:13" x14ac:dyDescent="0.2">
      <c r="A33" t="s">
        <v>22</v>
      </c>
      <c r="B33" s="3">
        <f>-1*$B$4*$C$10*(1-$B$17)*$B$18/12</f>
        <v>-3572.5933333333337</v>
      </c>
      <c r="C33" s="3">
        <f t="shared" ref="C33:M33" si="6">-1*$B$4*$C$10*(1-$B$17)*$B$18/12</f>
        <v>-3572.5933333333337</v>
      </c>
      <c r="D33" s="3">
        <f t="shared" si="6"/>
        <v>-3572.5933333333337</v>
      </c>
      <c r="E33" s="3">
        <f t="shared" si="6"/>
        <v>-3572.5933333333337</v>
      </c>
      <c r="F33" s="3">
        <f t="shared" si="6"/>
        <v>-3572.5933333333337</v>
      </c>
      <c r="G33" s="3">
        <f t="shared" si="6"/>
        <v>-3572.5933333333337</v>
      </c>
      <c r="H33" s="3">
        <f t="shared" si="6"/>
        <v>-3572.5933333333337</v>
      </c>
      <c r="I33" s="3">
        <f t="shared" si="6"/>
        <v>-3572.5933333333337</v>
      </c>
      <c r="J33" s="3">
        <f t="shared" si="6"/>
        <v>-3572.5933333333337</v>
      </c>
      <c r="K33" s="3">
        <f t="shared" si="6"/>
        <v>-3572.5933333333337</v>
      </c>
      <c r="L33" s="3">
        <f t="shared" si="6"/>
        <v>-3572.5933333333337</v>
      </c>
      <c r="M33" s="3">
        <f t="shared" si="6"/>
        <v>-3572.5933333333337</v>
      </c>
    </row>
    <row r="34" spans="1:13" x14ac:dyDescent="0.2">
      <c r="A34" t="s">
        <v>26</v>
      </c>
      <c r="B34" s="3">
        <f>B$22*(1-B32)+B33</f>
        <v>446911.45833333343</v>
      </c>
      <c r="C34" s="3">
        <f t="shared" ref="C34" si="7">C$22*(1-C32)+C33</f>
        <v>441290.83</v>
      </c>
      <c r="D34" s="3">
        <f t="shared" ref="D34" si="8">D$22*(1-D32)+D33</f>
        <v>435670.20166666672</v>
      </c>
      <c r="E34" s="3">
        <f t="shared" ref="E34" si="9">E$22*(1-E32)+E33</f>
        <v>430049.57333333342</v>
      </c>
      <c r="F34" s="3">
        <f t="shared" ref="F34" si="10">F$22*(1-F32)+F33</f>
        <v>424428.94500000007</v>
      </c>
      <c r="G34" s="3">
        <f t="shared" ref="G34" si="11">G$22*(1-G32)+G33</f>
        <v>418808.31666666671</v>
      </c>
      <c r="H34" s="3">
        <f t="shared" ref="H34" si="12">H$22*(1-H32)+H33</f>
        <v>413187.68833333341</v>
      </c>
      <c r="I34" s="3">
        <f t="shared" ref="I34" si="13">I$22*(1-I32)+I33</f>
        <v>407567.06000000006</v>
      </c>
      <c r="J34" s="3">
        <f t="shared" ref="J34" si="14">J$22*(1-J32)+J33</f>
        <v>401946.4316666667</v>
      </c>
      <c r="K34" s="3">
        <f t="shared" ref="K34" si="15">K$22*(1-K32)+K33</f>
        <v>396325.8033333334</v>
      </c>
      <c r="L34" s="3">
        <f t="shared" ref="L34" si="16">L$22*(1-L32)+L33</f>
        <v>390705.17500000005</v>
      </c>
      <c r="M34" s="3">
        <f t="shared" ref="M34" si="17">M$22*(1-M32)+M33</f>
        <v>385084.54666666675</v>
      </c>
    </row>
  </sheetData>
  <mergeCells count="2">
    <mergeCell ref="B8:C8"/>
    <mergeCell ref="D8:F8"/>
  </mergeCells>
  <phoneticPr fontId="2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Boals</dc:creator>
  <cp:lastModifiedBy>Michael Boals</cp:lastModifiedBy>
  <dcterms:created xsi:type="dcterms:W3CDTF">2020-02-07T19:04:47Z</dcterms:created>
  <dcterms:modified xsi:type="dcterms:W3CDTF">2020-02-07T20:10:54Z</dcterms:modified>
</cp:coreProperties>
</file>