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Учебная практика УЧ04.01\"/>
    </mc:Choice>
  </mc:AlternateContent>
  <xr:revisionPtr revIDLastSave="0" documentId="13_ncr:1_{70BDFF90-BF0E-4481-AFD2-8E504754618B}" xr6:coauthVersionLast="36" xr6:coauthVersionMax="36" xr10:uidLastSave="{00000000-0000-0000-0000-000000000000}"/>
  <bookViews>
    <workbookView xWindow="0" yWindow="0" windowWidth="23040" windowHeight="9060" xr2:uid="{60ED3258-F40E-45FB-8253-953F24CF410D}"/>
  </bookViews>
  <sheets>
    <sheet name="Бюджет 2013" sheetId="1" r:id="rId1"/>
    <sheet name="Расходы за март" sheetId="3" r:id="rId2"/>
    <sheet name="Итоги показателей" sheetId="4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4" l="1"/>
  <c r="D12" i="4"/>
  <c r="D2" i="4"/>
  <c r="E4" i="4"/>
  <c r="E5" i="4"/>
  <c r="E7" i="4"/>
  <c r="E8" i="4"/>
  <c r="E9" i="4"/>
  <c r="E10" i="4"/>
  <c r="E11" i="4"/>
  <c r="E3" i="4"/>
  <c r="D10" i="4"/>
  <c r="D11" i="4"/>
  <c r="D4" i="4"/>
  <c r="D5" i="4"/>
  <c r="D6" i="4"/>
  <c r="D7" i="4"/>
  <c r="D8" i="4"/>
  <c r="D9" i="4"/>
  <c r="D3" i="4"/>
  <c r="N21" i="1"/>
  <c r="M21" i="1"/>
  <c r="L21" i="1"/>
  <c r="L11" i="1"/>
  <c r="M11" i="1"/>
  <c r="E21" i="1"/>
  <c r="F21" i="1"/>
  <c r="G21" i="1"/>
  <c r="H21" i="1"/>
  <c r="I21" i="1"/>
  <c r="J21" i="1"/>
  <c r="D21" i="1"/>
  <c r="E11" i="1"/>
  <c r="F11" i="1" s="1"/>
  <c r="N12" i="1"/>
  <c r="M12" i="1"/>
  <c r="L12" i="1"/>
  <c r="C4" i="1"/>
  <c r="E13" i="1"/>
  <c r="D13" i="1"/>
  <c r="D19" i="1"/>
  <c r="J15" i="1"/>
  <c r="J16" i="1"/>
  <c r="J18" i="1"/>
  <c r="J12" i="1"/>
  <c r="E17" i="1"/>
  <c r="E19" i="1" s="1"/>
  <c r="G11" i="1" l="1"/>
  <c r="H11" i="1" s="1"/>
  <c r="F13" i="1"/>
  <c r="F17" i="1"/>
  <c r="G13" i="1" l="1"/>
  <c r="F19" i="1"/>
  <c r="G17" i="1"/>
  <c r="H13" i="1"/>
  <c r="I11" i="1"/>
  <c r="J11" i="1" s="1"/>
  <c r="J13" i="1" s="1"/>
  <c r="G19" i="1" l="1"/>
  <c r="H17" i="1"/>
  <c r="I13" i="1"/>
  <c r="N11" i="1"/>
  <c r="H19" i="1" l="1"/>
  <c r="I17" i="1"/>
  <c r="I19" i="1" l="1"/>
  <c r="J17" i="1"/>
  <c r="J19" i="1" s="1"/>
</calcChain>
</file>

<file path=xl/sharedStrings.xml><?xml version="1.0" encoding="utf-8"?>
<sst xmlns="http://schemas.openxmlformats.org/spreadsheetml/2006/main" count="32" uniqueCount="31">
  <si>
    <t>Составил</t>
  </si>
  <si>
    <t>Дата</t>
  </si>
  <si>
    <t>Исходные</t>
  </si>
  <si>
    <t>Темпы роста</t>
  </si>
  <si>
    <t>Рост объёма продаж</t>
  </si>
  <si>
    <t>Удорожание товаров</t>
  </si>
  <si>
    <t>Отчёт</t>
  </si>
  <si>
    <t>Торговый бюджет финансовый 2013 год</t>
  </si>
  <si>
    <t>Март</t>
  </si>
  <si>
    <t>Апрель</t>
  </si>
  <si>
    <t>Май</t>
  </si>
  <si>
    <t>Июнь</t>
  </si>
  <si>
    <t>Июль</t>
  </si>
  <si>
    <t>Август</t>
  </si>
  <si>
    <t>Приход</t>
  </si>
  <si>
    <t>Полная выручка</t>
  </si>
  <si>
    <t>Статьи расходов</t>
  </si>
  <si>
    <t>Реклама</t>
  </si>
  <si>
    <t>Аренда помещений</t>
  </si>
  <si>
    <t>Налоги и выплаты</t>
  </si>
  <si>
    <t>Проценты по кредитам</t>
  </si>
  <si>
    <t>Расходы всего</t>
  </si>
  <si>
    <t>Прибыль</t>
  </si>
  <si>
    <t>Всего</t>
  </si>
  <si>
    <t>Затраты на товары</t>
  </si>
  <si>
    <t>Медведев</t>
  </si>
  <si>
    <t>Среднее</t>
  </si>
  <si>
    <t>Максимум</t>
  </si>
  <si>
    <t>Минимум</t>
  </si>
  <si>
    <t xml:space="preserve"> 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</si>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</sst>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7030A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CCFF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24">
    <xf numFmtId="0" fontId="0" fillId="0" borderId="0" xfId="0"/>
    <xf numFmtId="0" fontId="0" fillId="0" borderId="0" xfId="0" applyFont="1"/>
    <xf numFmtId="14" fontId="0" fillId="0" borderId="0" xfId="0" applyNumberFormat="1" applyFont="1"/>
    <xf numFmtId="0" fontId="0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Font="1" applyAlignment="1">
      <alignment horizontal="right" vertical="center"/>
    </xf>
    <xf numFmtId="0" fontId="0" fillId="0" borderId="0" xfId="0" applyAlignment="1">
      <alignment horizontal="right" vertical="center"/>
    </xf>
    <xf numFmtId="1" fontId="0" fillId="0" borderId="0" xfId="0" applyNumberFormat="1" applyAlignment="1">
      <alignment horizontal="right" vertical="center"/>
    </xf>
    <xf numFmtId="0" fontId="1" fillId="0" borderId="1" xfId="1" applyBorder="1"/>
    <xf numFmtId="0" fontId="0" fillId="0" borderId="0" xfId="0" applyFont="1" applyBorder="1"/>
    <xf numFmtId="10" fontId="0" fillId="0" borderId="0" xfId="0" applyNumberFormat="1" applyFont="1" applyBorder="1"/>
    <xf numFmtId="0" fontId="0" fillId="0" borderId="3" xfId="0" applyFont="1" applyBorder="1" applyAlignment="1">
      <alignment horizontal="left" vertical="center"/>
    </xf>
    <xf numFmtId="0" fontId="0" fillId="0" borderId="4" xfId="0" applyBorder="1" applyAlignment="1">
      <alignment horizontal="right" vertical="center"/>
    </xf>
    <xf numFmtId="0" fontId="0" fillId="0" borderId="5" xfId="0" applyBorder="1" applyAlignment="1">
      <alignment horizontal="right" vertical="center"/>
    </xf>
    <xf numFmtId="0" fontId="0" fillId="2" borderId="0" xfId="0" applyFont="1" applyFill="1"/>
    <xf numFmtId="0" fontId="0" fillId="2" borderId="0" xfId="0" applyFill="1"/>
    <xf numFmtId="0" fontId="0" fillId="0" borderId="0" xfId="0" applyAlignment="1"/>
    <xf numFmtId="0" fontId="0" fillId="0" borderId="2" xfId="0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2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2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2" xfId="0" applyBorder="1" applyAlignment="1">
      <alignment horizontal="center"/>
    </xf>
  </cellXfs>
  <cellStyles count="2">
    <cellStyle name="Заголовок 3" xfId="1" builtinId="18"/>
    <cellStyle name="Обычный" xfId="0" builtinId="0"/>
  </cellStyles>
  <dxfs count="19"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fill>
        <patternFill patternType="solid">
          <fgColor indexed="64"/>
          <bgColor rgb="FF00CCFF"/>
        </patternFill>
      </fill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</dxf>
    <dxf>
      <border diagonalUp="0" diagonalDown="0"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</border>
    </dxf>
    <dxf>
      <font>
        <color rgb="FF9C0006"/>
      </font>
      <fill>
        <patternFill>
          <bgColor theme="2" tint="-9.9948118533890809E-2"/>
        </patternFill>
      </fill>
    </dxf>
    <dxf>
      <font>
        <color rgb="FFFF0000"/>
      </font>
      <fill>
        <patternFill>
          <bgColor theme="6"/>
        </patternFill>
      </fill>
    </dxf>
    <dxf>
      <font>
        <color rgb="FFFF0000"/>
      </font>
    </dxf>
  </dxfs>
  <tableStyles count="0" defaultTableStyle="TableStyleMedium2" defaultPivotStyle="PivotStyleLight16"/>
  <colors>
    <mruColors>
      <color rgb="FF00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solidFill>
                  <a:srgbClr val="FF0000"/>
                </a:solidFill>
              </a:rPr>
              <a:t>Гистограмма торогового бюджета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'Бюджет 2013'!$D$10</c:f>
              <c:strCache>
                <c:ptCount val="1"/>
                <c:pt idx="0">
                  <c:v>Март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('Бюджет 2013'!$C$11,'Бюджет 2013'!$C$12,'Бюджет 2013'!$C$13,'Бюджет 2013'!$C$21)</c:f>
              <c:strCache>
                <c:ptCount val="4"/>
                <c:pt idx="0">
                  <c:v>Приход</c:v>
                </c:pt>
                <c:pt idx="1">
                  <c:v>Затраты на товары</c:v>
                </c:pt>
                <c:pt idx="2">
                  <c:v>Полная выручка</c:v>
                </c:pt>
                <c:pt idx="3">
                  <c:v>Прибыль</c:v>
                </c:pt>
              </c:strCache>
            </c:strRef>
          </c:cat>
          <c:val>
            <c:numRef>
              <c:f>('Бюджет 2013'!$D$11,'Бюджет 2013'!$D$12,'Бюджет 2013'!$D$13,'Бюджет 2013'!$D$21)</c:f>
              <c:numCache>
                <c:formatCode>General</c:formatCode>
                <c:ptCount val="4"/>
                <c:pt idx="0">
                  <c:v>32550</c:v>
                </c:pt>
                <c:pt idx="1">
                  <c:v>19316</c:v>
                </c:pt>
                <c:pt idx="2">
                  <c:v>13234</c:v>
                </c:pt>
                <c:pt idx="3">
                  <c:v>7781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D8-48DD-B713-3AA71418D0C1}"/>
            </c:ext>
          </c:extLst>
        </c:ser>
        <c:ser>
          <c:idx val="1"/>
          <c:order val="1"/>
          <c:tx>
            <c:strRef>
              <c:f>'Бюджет 2013'!$E$10</c:f>
              <c:strCache>
                <c:ptCount val="1"/>
                <c:pt idx="0">
                  <c:v>Апрель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('Бюджет 2013'!$C$11,'Бюджет 2013'!$C$12,'Бюджет 2013'!$C$13,'Бюджет 2013'!$C$21)</c:f>
              <c:strCache>
                <c:ptCount val="4"/>
                <c:pt idx="0">
                  <c:v>Приход</c:v>
                </c:pt>
                <c:pt idx="1">
                  <c:v>Затраты на товары</c:v>
                </c:pt>
                <c:pt idx="2">
                  <c:v>Полная выручка</c:v>
                </c:pt>
                <c:pt idx="3">
                  <c:v>Прибыль</c:v>
                </c:pt>
              </c:strCache>
            </c:strRef>
          </c:cat>
          <c:val>
            <c:numRef>
              <c:f>('Бюджет 2013'!$E$11,'Бюджет 2013'!$E$12,'Бюджет 2013'!$E$13,'Бюджет 2013'!$E$21)</c:f>
              <c:numCache>
                <c:formatCode>General</c:formatCode>
                <c:ptCount val="4"/>
                <c:pt idx="0">
                  <c:v>33005.699999999997</c:v>
                </c:pt>
                <c:pt idx="1">
                  <c:v>19490</c:v>
                </c:pt>
                <c:pt idx="2">
                  <c:v>13515.699999999997</c:v>
                </c:pt>
                <c:pt idx="3">
                  <c:v>8057.6999999999971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D8-48DD-B713-3AA71418D0C1}"/>
            </c:ext>
          </c:extLst>
        </c:ser>
        <c:ser>
          <c:idx val="2"/>
          <c:order val="2"/>
          <c:tx>
            <c:strRef>
              <c:f>'Бюджет 2013'!$F$10</c:f>
              <c:strCache>
                <c:ptCount val="1"/>
                <c:pt idx="0">
                  <c:v>Май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('Бюджет 2013'!$C$11,'Бюджет 2013'!$C$12,'Бюджет 2013'!$C$13,'Бюджет 2013'!$C$21)</c:f>
              <c:strCache>
                <c:ptCount val="4"/>
                <c:pt idx="0">
                  <c:v>Приход</c:v>
                </c:pt>
                <c:pt idx="1">
                  <c:v>Затраты на товары</c:v>
                </c:pt>
                <c:pt idx="2">
                  <c:v>Полная выручка</c:v>
                </c:pt>
                <c:pt idx="3">
                  <c:v>Прибыль</c:v>
                </c:pt>
              </c:strCache>
            </c:strRef>
          </c:cat>
          <c:val>
            <c:numRef>
              <c:f>('Бюджет 2013'!$F$11,'Бюджет 2013'!$F$12,'Бюджет 2013'!$F$13,'Бюджет 2013'!$F$21)</c:f>
              <c:numCache>
                <c:formatCode>General</c:formatCode>
                <c:ptCount val="4"/>
                <c:pt idx="0">
                  <c:v>33467.779799999997</c:v>
                </c:pt>
                <c:pt idx="1">
                  <c:v>19665</c:v>
                </c:pt>
                <c:pt idx="2">
                  <c:v>13802.779799999997</c:v>
                </c:pt>
                <c:pt idx="3">
                  <c:v>8339.7797999999966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1D8-48DD-B713-3AA71418D0C1}"/>
            </c:ext>
          </c:extLst>
        </c:ser>
        <c:ser>
          <c:idx val="3"/>
          <c:order val="3"/>
          <c:tx>
            <c:strRef>
              <c:f>'Бюджет 2013'!$G$10</c:f>
              <c:strCache>
                <c:ptCount val="1"/>
                <c:pt idx="0">
                  <c:v>Июнь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('Бюджет 2013'!$C$11,'Бюджет 2013'!$C$12,'Бюджет 2013'!$C$13,'Бюджет 2013'!$C$21)</c:f>
              <c:strCache>
                <c:ptCount val="4"/>
                <c:pt idx="0">
                  <c:v>Приход</c:v>
                </c:pt>
                <c:pt idx="1">
                  <c:v>Затраты на товары</c:v>
                </c:pt>
                <c:pt idx="2">
                  <c:v>Полная выручка</c:v>
                </c:pt>
                <c:pt idx="3">
                  <c:v>Прибыль</c:v>
                </c:pt>
              </c:strCache>
            </c:strRef>
          </c:cat>
          <c:val>
            <c:numRef>
              <c:f>('Бюджет 2013'!$G$11,'Бюджет 2013'!$G$12,'Бюджет 2013'!$G$13,'Бюджет 2013'!$G$21)</c:f>
              <c:numCache>
                <c:formatCode>General</c:formatCode>
                <c:ptCount val="4"/>
                <c:pt idx="0">
                  <c:v>33936.328717199998</c:v>
                </c:pt>
                <c:pt idx="1">
                  <c:v>19842</c:v>
                </c:pt>
                <c:pt idx="2">
                  <c:v>14094.328717199998</c:v>
                </c:pt>
                <c:pt idx="3">
                  <c:v>8626.3287171999982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1D8-48DD-B713-3AA71418D0C1}"/>
            </c:ext>
          </c:extLst>
        </c:ser>
        <c:ser>
          <c:idx val="4"/>
          <c:order val="4"/>
          <c:tx>
            <c:strRef>
              <c:f>'Бюджет 2013'!$H$10</c:f>
              <c:strCache>
                <c:ptCount val="1"/>
                <c:pt idx="0">
                  <c:v>Июль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('Бюджет 2013'!$C$11,'Бюджет 2013'!$C$12,'Бюджет 2013'!$C$13,'Бюджет 2013'!$C$21)</c:f>
              <c:strCache>
                <c:ptCount val="4"/>
                <c:pt idx="0">
                  <c:v>Приход</c:v>
                </c:pt>
                <c:pt idx="1">
                  <c:v>Затраты на товары</c:v>
                </c:pt>
                <c:pt idx="2">
                  <c:v>Полная выручка</c:v>
                </c:pt>
                <c:pt idx="3">
                  <c:v>Прибыль</c:v>
                </c:pt>
              </c:strCache>
            </c:strRef>
          </c:cat>
          <c:val>
            <c:numRef>
              <c:f>('Бюджет 2013'!$H$11,'Бюджет 2013'!$H$12,'Бюджет 2013'!$H$13,'Бюджет 2013'!$H$21)</c:f>
              <c:numCache>
                <c:formatCode>General</c:formatCode>
                <c:ptCount val="4"/>
                <c:pt idx="0">
                  <c:v>34411.437319240795</c:v>
                </c:pt>
                <c:pt idx="1">
                  <c:v>20021</c:v>
                </c:pt>
                <c:pt idx="2">
                  <c:v>14390.437319240795</c:v>
                </c:pt>
                <c:pt idx="3">
                  <c:v>8917.4373192407947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1D8-48DD-B713-3AA71418D0C1}"/>
            </c:ext>
          </c:extLst>
        </c:ser>
        <c:ser>
          <c:idx val="5"/>
          <c:order val="5"/>
          <c:tx>
            <c:strRef>
              <c:f>'Бюджет 2013'!$I$10</c:f>
              <c:strCache>
                <c:ptCount val="1"/>
                <c:pt idx="0">
                  <c:v>Август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('Бюджет 2013'!$C$11,'Бюджет 2013'!$C$12,'Бюджет 2013'!$C$13,'Бюджет 2013'!$C$21)</c:f>
              <c:strCache>
                <c:ptCount val="4"/>
                <c:pt idx="0">
                  <c:v>Приход</c:v>
                </c:pt>
                <c:pt idx="1">
                  <c:v>Затраты на товары</c:v>
                </c:pt>
                <c:pt idx="2">
                  <c:v>Полная выручка</c:v>
                </c:pt>
                <c:pt idx="3">
                  <c:v>Прибыль</c:v>
                </c:pt>
              </c:strCache>
            </c:strRef>
          </c:cat>
          <c:val>
            <c:numRef>
              <c:f>('Бюджет 2013'!$I$11,'Бюджет 2013'!$I$12,'Бюджет 2013'!$I$13,'Бюджет 2013'!$I$21)</c:f>
              <c:numCache>
                <c:formatCode>General</c:formatCode>
                <c:ptCount val="4"/>
                <c:pt idx="0">
                  <c:v>34893.197441710166</c:v>
                </c:pt>
                <c:pt idx="1">
                  <c:v>20201</c:v>
                </c:pt>
                <c:pt idx="2">
                  <c:v>14692.197441710166</c:v>
                </c:pt>
                <c:pt idx="3">
                  <c:v>9214.1974417101665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1D8-48DD-B713-3AA71418D0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7464287"/>
        <c:axId val="390140767"/>
      </c:barChart>
      <c:catAx>
        <c:axId val="437464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0140767"/>
        <c:crosses val="autoZero"/>
        <c:auto val="1"/>
        <c:lblAlgn val="ctr"/>
        <c:lblOffset val="100"/>
        <c:noMultiLvlLbl val="0"/>
      </c:catAx>
      <c:valAx>
        <c:axId val="39014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7464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solidFill>
                  <a:srgbClr val="FF0000"/>
                </a:solidFill>
              </a:rPr>
              <a:t>Март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'Бюджет 2013'!$D$10</c:f>
              <c:strCache>
                <c:ptCount val="1"/>
                <c:pt idx="0">
                  <c:v>Март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F568-489F-AAB8-B2F2E944E5A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F568-489F-AAB8-B2F2E944E5A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F568-489F-AAB8-B2F2E944E5A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F568-489F-AAB8-B2F2E944E5AD}"/>
              </c:ext>
            </c:extLst>
          </c:dPt>
          <c:cat>
            <c:strRef>
              <c:f>'Бюджет 2013'!$C$15:$C$18</c:f>
              <c:strCache>
                <c:ptCount val="4"/>
                <c:pt idx="0">
                  <c:v>Аренда помещений</c:v>
                </c:pt>
                <c:pt idx="1">
                  <c:v>Налоги и выплаты</c:v>
                </c:pt>
                <c:pt idx="2">
                  <c:v>Проценты по кредитам</c:v>
                </c:pt>
                <c:pt idx="3">
                  <c:v>Реклама</c:v>
                </c:pt>
              </c:strCache>
            </c:strRef>
          </c:cat>
          <c:val>
            <c:numRef>
              <c:f>'Бюджет 2013'!$D$15:$D$18</c:f>
              <c:numCache>
                <c:formatCode>General</c:formatCode>
                <c:ptCount val="4"/>
                <c:pt idx="0">
                  <c:v>517</c:v>
                </c:pt>
                <c:pt idx="1">
                  <c:v>216</c:v>
                </c:pt>
                <c:pt idx="2">
                  <c:v>500</c:v>
                </c:pt>
                <c:pt idx="3">
                  <c:v>4220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568-489F-AAB8-B2F2E944E5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7B9F304-E5E7-4FAA-A686-3F6AB184804A}">
  <sheetPr/>
  <sheetViews>
    <sheetView zoomScale="9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129540</xdr:colOff>
      <xdr:row>22</xdr:row>
      <xdr:rowOff>38100</xdr:rowOff>
    </xdr:from>
    <xdr:to>
      <xdr:col>12</xdr:col>
      <xdr:colOff>190500</xdr:colOff>
      <xdr:row>37</xdr:row>
      <xdr:rowOff>38100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685A111C-1D3F-4FFE-B7D9-743ADE0AE8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EB790C7C-61E9-4279-8113-73EF484FD95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805CF10-B7F4-456D-9A3E-B8D510A57030}" name="Таблица1" displayName="Таблица1" ref="C6:D8" totalsRowShown="0" tableBorderDxfId="15" headerRowCellStyle="Заголовок 3">
  <autoFilter ref="C6:D8" xr:uid="{28C0B9B9-FB18-4996-B010-E87C86A8E633}"/>
  <tableColumns count="2">
    <tableColumn id="1" xr3:uid="{C04FF736-5234-4A14-AB8A-45C83EED92E4}" name="Темпы роста" dataDxfId="14"/>
    <tableColumn id="2" xr3:uid="{5F7325D7-7C25-4BC4-9485-951EBC7C0924}" name=" "/>
  </tableColumns>
  <tableStyleInfo name="TableStyleLight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6A49F82-0B50-4CA1-990A-4D315619DFCB}" name="Таблица2" displayName="Таблица2" ref="C10:M21" totalsRowShown="0">
  <autoFilter ref="C10:M21" xr:uid="{EDE42123-05C2-45BD-9454-57680F895FC8}"/>
  <tableColumns count="11">
    <tableColumn id="1" xr3:uid="{34036E38-1ECA-4931-B034-09C224297EB4}" name=" " dataDxfId="13"/>
    <tableColumn id="2" xr3:uid="{3F3ECDC1-A725-46DB-A3A9-36A6BDA901EC}" name="Март" dataDxfId="12"/>
    <tableColumn id="3" xr3:uid="{303A9FA6-59D2-474B-9E21-A84F6025DF8F}" name="Апрель" dataDxfId="11"/>
    <tableColumn id="4" xr3:uid="{97578B76-7096-4BCA-9254-6C2B6F1CD01D}" name="Май" dataDxfId="10"/>
    <tableColumn id="5" xr3:uid="{57AB852F-FFCA-4391-881E-F8E5FC8EF8D0}" name="Июнь" dataDxfId="9"/>
    <tableColumn id="6" xr3:uid="{D3C5F3F6-01E1-4D59-97AF-E80CBE756341}" name="Июль" dataDxfId="8"/>
    <tableColumn id="7" xr3:uid="{461CCB76-6681-4BA8-BA0A-D0343F65C613}" name="Август" dataDxfId="7"/>
    <tableColumn id="8" xr3:uid="{10B07242-8E74-4646-BE09-C0DE65FA373B}" name="Всего" dataDxfId="6"/>
    <tableColumn id="9" xr3:uid="{39721CDE-F52C-4FB1-BD0B-80A51DA2ACC8}" name="  " dataDxfId="5"/>
    <tableColumn id="10" xr3:uid="{443A5FA3-98A3-451C-979A-49ED4165D35D}" name="Среднее" dataDxfId="4"/>
    <tableColumn id="11" xr3:uid="{FD3B39BE-2B8F-4D62-9C81-472C5ABC9614}" name="Максимум" dataDxfId="3"/>
  </tableColumns>
  <tableStyleInfo name="TableStyleLight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3003791-C201-4C77-91FF-2E0C1EF7D1A7}" name="Таблица3" displayName="Таблица3" ref="N10:N21" totalsRowShown="0" headerRowDxfId="2" dataDxfId="1">
  <autoFilter ref="N10:N21" xr:uid="{4BE99EE9-2A41-4713-B042-97F3372E0D37}"/>
  <tableColumns count="1">
    <tableColumn id="1" xr3:uid="{93BA29A0-FFF4-486E-80A5-82B8AE4CB4A6}" name="Минимум" dataDxfId="0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2E5BE-38BC-4073-8BD0-2300764FC07D}">
  <dimension ref="A1:N22"/>
  <sheetViews>
    <sheetView showGridLines="0" tabSelected="1" workbookViewId="0">
      <selection activeCell="C4" sqref="C4"/>
    </sheetView>
  </sheetViews>
  <sheetFormatPr defaultRowHeight="14.4" x14ac:dyDescent="0.3"/>
  <cols>
    <col min="3" max="3" width="13.77734375" customWidth="1"/>
    <col min="4" max="4" width="11.109375" customWidth="1"/>
    <col min="11" max="11" width="11.109375" customWidth="1"/>
    <col min="12" max="12" width="10.21875" customWidth="1"/>
    <col min="13" max="13" width="12" customWidth="1"/>
    <col min="14" max="14" width="11.44140625" customWidth="1"/>
  </cols>
  <sheetData>
    <row r="1" spans="1:14" x14ac:dyDescent="0.3">
      <c r="A1" s="1">
        <v>17</v>
      </c>
      <c r="C1" s="21" t="s">
        <v>7</v>
      </c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</row>
    <row r="2" spans="1:14" x14ac:dyDescent="0.3">
      <c r="A2" s="1"/>
      <c r="C2" s="1"/>
      <c r="D2" s="1"/>
      <c r="E2" s="1"/>
      <c r="F2" s="1"/>
      <c r="G2" s="1"/>
      <c r="H2" s="1"/>
      <c r="I2" s="1"/>
    </row>
    <row r="3" spans="1:14" x14ac:dyDescent="0.3">
      <c r="A3" s="1" t="s">
        <v>0</v>
      </c>
      <c r="C3" s="1" t="s">
        <v>25</v>
      </c>
      <c r="D3" s="1"/>
      <c r="E3" s="1"/>
      <c r="F3" s="1"/>
      <c r="G3" s="1"/>
      <c r="H3" s="1"/>
      <c r="I3" s="1"/>
    </row>
    <row r="4" spans="1:14" x14ac:dyDescent="0.3">
      <c r="A4" s="1" t="s">
        <v>1</v>
      </c>
      <c r="C4" s="2">
        <f ca="1">TODAY()</f>
        <v>44579</v>
      </c>
      <c r="D4" s="1"/>
      <c r="E4" s="1"/>
      <c r="F4" s="1"/>
      <c r="G4" s="1"/>
      <c r="H4" s="1"/>
      <c r="I4" s="1"/>
    </row>
    <row r="5" spans="1:14" x14ac:dyDescent="0.3">
      <c r="A5" s="1"/>
      <c r="C5" s="1"/>
      <c r="D5" s="1"/>
      <c r="E5" s="1"/>
      <c r="F5" s="1"/>
      <c r="G5" s="1"/>
      <c r="H5" s="1"/>
      <c r="I5" s="1"/>
    </row>
    <row r="6" spans="1:14" ht="15" thickBot="1" x14ac:dyDescent="0.35">
      <c r="A6" s="1" t="s">
        <v>2</v>
      </c>
      <c r="C6" s="8" t="s">
        <v>3</v>
      </c>
      <c r="D6" s="8" t="s">
        <v>29</v>
      </c>
      <c r="E6" s="1"/>
      <c r="F6" s="1"/>
      <c r="G6" s="1"/>
      <c r="H6" s="1"/>
      <c r="I6" s="1"/>
    </row>
    <row r="7" spans="1:14" x14ac:dyDescent="0.3">
      <c r="A7" s="1"/>
      <c r="C7" s="9" t="s">
        <v>4</v>
      </c>
      <c r="D7" s="10">
        <v>1.4E-2</v>
      </c>
      <c r="E7" s="1"/>
      <c r="F7" s="1"/>
      <c r="G7" s="1"/>
      <c r="H7" s="1"/>
      <c r="I7" s="1"/>
    </row>
    <row r="8" spans="1:14" x14ac:dyDescent="0.3">
      <c r="A8" s="1"/>
      <c r="C8" s="9" t="s">
        <v>5</v>
      </c>
      <c r="D8" s="9">
        <v>0.15</v>
      </c>
      <c r="E8" s="1"/>
      <c r="F8" s="1"/>
      <c r="G8" s="1"/>
      <c r="H8" s="1"/>
      <c r="I8" s="1"/>
    </row>
    <row r="9" spans="1:14" x14ac:dyDescent="0.3">
      <c r="A9" s="1"/>
      <c r="C9" s="1"/>
      <c r="D9" s="1"/>
      <c r="E9" s="1"/>
      <c r="F9" s="1"/>
      <c r="G9" s="1"/>
      <c r="H9" s="1"/>
      <c r="I9" s="1"/>
    </row>
    <row r="10" spans="1:14" x14ac:dyDescent="0.3">
      <c r="A10" s="1" t="s">
        <v>6</v>
      </c>
      <c r="C10" s="1" t="s">
        <v>29</v>
      </c>
      <c r="D10" s="14" t="s">
        <v>8</v>
      </c>
      <c r="E10" s="14" t="s">
        <v>9</v>
      </c>
      <c r="F10" s="14" t="s">
        <v>10</v>
      </c>
      <c r="G10" s="14" t="s">
        <v>11</v>
      </c>
      <c r="H10" s="14" t="s">
        <v>12</v>
      </c>
      <c r="I10" s="14" t="s">
        <v>13</v>
      </c>
      <c r="J10" s="14" t="s">
        <v>23</v>
      </c>
      <c r="K10" s="15" t="s">
        <v>30</v>
      </c>
      <c r="L10" s="15" t="s">
        <v>26</v>
      </c>
      <c r="M10" s="15" t="s">
        <v>27</v>
      </c>
      <c r="N10" s="15" t="s">
        <v>28</v>
      </c>
    </row>
    <row r="11" spans="1:14" x14ac:dyDescent="0.3">
      <c r="A11" s="1"/>
      <c r="C11" s="3" t="s">
        <v>14</v>
      </c>
      <c r="D11" s="5">
        <v>32550</v>
      </c>
      <c r="E11" s="5">
        <f>D11+D11*$D$7</f>
        <v>33005.699999999997</v>
      </c>
      <c r="F11" s="5">
        <f t="shared" ref="F11:I11" si="0">E11+E11*$D$7</f>
        <v>33467.779799999997</v>
      </c>
      <c r="G11" s="5">
        <f t="shared" si="0"/>
        <v>33936.328717199998</v>
      </c>
      <c r="H11" s="5">
        <f t="shared" si="0"/>
        <v>34411.437319240795</v>
      </c>
      <c r="I11" s="5">
        <f t="shared" si="0"/>
        <v>34893.197441710166</v>
      </c>
      <c r="J11" s="6">
        <f>SUM(D11:I11)</f>
        <v>202264.44327815095</v>
      </c>
      <c r="K11" s="6"/>
      <c r="L11" s="7">
        <f>AVERAGE(D11:I11)</f>
        <v>33710.740546358495</v>
      </c>
      <c r="M11" s="6">
        <f>MAX(D11:I11)</f>
        <v>34893.197441710166</v>
      </c>
      <c r="N11" s="6">
        <f>MIN(D11:I11)</f>
        <v>32550</v>
      </c>
    </row>
    <row r="12" spans="1:14" x14ac:dyDescent="0.3">
      <c r="A12" s="1"/>
      <c r="C12" s="3" t="s">
        <v>24</v>
      </c>
      <c r="D12" s="5">
        <v>19316</v>
      </c>
      <c r="E12" s="5">
        <v>19490</v>
      </c>
      <c r="F12" s="5">
        <v>19665</v>
      </c>
      <c r="G12" s="5">
        <v>19842</v>
      </c>
      <c r="H12" s="5">
        <v>20021</v>
      </c>
      <c r="I12" s="5">
        <v>20201</v>
      </c>
      <c r="J12" s="6">
        <f>SUM(D12:I12)</f>
        <v>118535</v>
      </c>
      <c r="K12" s="6"/>
      <c r="L12" s="7">
        <f>AVERAGE(D12:I12)</f>
        <v>19755.833333333332</v>
      </c>
      <c r="M12" s="6">
        <f>MAX(D12:I12)</f>
        <v>20201</v>
      </c>
      <c r="N12" s="6">
        <f>MIN(D12:I12)</f>
        <v>19316</v>
      </c>
    </row>
    <row r="13" spans="1:14" x14ac:dyDescent="0.3">
      <c r="A13" s="1"/>
      <c r="C13" s="3" t="s">
        <v>15</v>
      </c>
      <c r="D13" s="5">
        <f>D11-D12</f>
        <v>13234</v>
      </c>
      <c r="E13" s="5">
        <f t="shared" ref="E13:I13" si="1">E11-E12</f>
        <v>13515.699999999997</v>
      </c>
      <c r="F13" s="5">
        <f t="shared" si="1"/>
        <v>13802.779799999997</v>
      </c>
      <c r="G13" s="5">
        <f t="shared" si="1"/>
        <v>14094.328717199998</v>
      </c>
      <c r="H13" s="5">
        <f t="shared" si="1"/>
        <v>14390.437319240795</v>
      </c>
      <c r="I13" s="5">
        <f t="shared" si="1"/>
        <v>14692.197441710166</v>
      </c>
      <c r="J13" s="5">
        <f>J11-J12</f>
        <v>83729.443278150953</v>
      </c>
      <c r="K13" s="6"/>
      <c r="L13" s="7"/>
      <c r="M13" s="6"/>
      <c r="N13" s="6"/>
    </row>
    <row r="14" spans="1:14" x14ac:dyDescent="0.3">
      <c r="A14" s="1"/>
      <c r="C14" s="3" t="s">
        <v>16</v>
      </c>
      <c r="D14" s="5"/>
      <c r="E14" s="5"/>
      <c r="F14" s="5"/>
      <c r="G14" s="5"/>
      <c r="H14" s="5"/>
      <c r="I14" s="5"/>
      <c r="J14" s="6"/>
      <c r="K14" s="6"/>
      <c r="L14" s="7"/>
      <c r="M14" s="6"/>
      <c r="N14" s="6"/>
    </row>
    <row r="15" spans="1:14" x14ac:dyDescent="0.3">
      <c r="A15" s="1"/>
      <c r="C15" s="3" t="s">
        <v>18</v>
      </c>
      <c r="D15" s="5">
        <v>517</v>
      </c>
      <c r="E15" s="5">
        <v>517</v>
      </c>
      <c r="F15" s="5">
        <v>517</v>
      </c>
      <c r="G15" s="5">
        <v>517</v>
      </c>
      <c r="H15" s="5">
        <v>517</v>
      </c>
      <c r="I15" s="5">
        <v>517</v>
      </c>
      <c r="J15" s="6">
        <f>SUM(D15:I15)</f>
        <v>3102</v>
      </c>
      <c r="K15" s="6"/>
      <c r="L15" s="7"/>
      <c r="M15" s="6"/>
      <c r="N15" s="6"/>
    </row>
    <row r="16" spans="1:14" x14ac:dyDescent="0.3">
      <c r="A16" s="1"/>
      <c r="C16" s="3" t="s">
        <v>19</v>
      </c>
      <c r="D16" s="5">
        <v>216</v>
      </c>
      <c r="E16" s="5">
        <v>217</v>
      </c>
      <c r="F16" s="5">
        <v>218</v>
      </c>
      <c r="G16" s="5">
        <v>219</v>
      </c>
      <c r="H16" s="5">
        <v>220</v>
      </c>
      <c r="I16" s="5">
        <v>221</v>
      </c>
      <c r="J16" s="6">
        <f>SUM(D16:I16)</f>
        <v>1311</v>
      </c>
      <c r="K16" s="6"/>
      <c r="L16" s="7"/>
      <c r="M16" s="6"/>
      <c r="N16" s="6"/>
    </row>
    <row r="17" spans="1:14" x14ac:dyDescent="0.3">
      <c r="A17" s="1"/>
      <c r="C17" s="3" t="s">
        <v>20</v>
      </c>
      <c r="D17" s="5">
        <v>500</v>
      </c>
      <c r="E17" s="5">
        <f>D17+4</f>
        <v>504</v>
      </c>
      <c r="F17" s="5">
        <f>E17+4</f>
        <v>508</v>
      </c>
      <c r="G17" s="5">
        <f>F17+4</f>
        <v>512</v>
      </c>
      <c r="H17" s="5">
        <f>G17+4</f>
        <v>516</v>
      </c>
      <c r="I17" s="5">
        <f>H17+4</f>
        <v>520</v>
      </c>
      <c r="J17" s="6">
        <f>SUM(D17:I17)</f>
        <v>3060</v>
      </c>
      <c r="K17" s="6"/>
      <c r="L17" s="7"/>
      <c r="M17" s="6"/>
      <c r="N17" s="6"/>
    </row>
    <row r="18" spans="1:14" x14ac:dyDescent="0.3">
      <c r="A18" s="1"/>
      <c r="C18" s="3" t="s">
        <v>17</v>
      </c>
      <c r="D18" s="5">
        <v>4220</v>
      </c>
      <c r="E18" s="5">
        <v>4220</v>
      </c>
      <c r="F18" s="5">
        <v>4220</v>
      </c>
      <c r="G18" s="5">
        <v>4220</v>
      </c>
      <c r="H18" s="5">
        <v>4220</v>
      </c>
      <c r="I18" s="5">
        <v>4220</v>
      </c>
      <c r="J18" s="6">
        <f>SUM(D18:I18)</f>
        <v>25320</v>
      </c>
      <c r="K18" s="6"/>
      <c r="L18" s="7"/>
      <c r="M18" s="6"/>
      <c r="N18" s="6"/>
    </row>
    <row r="19" spans="1:14" x14ac:dyDescent="0.3">
      <c r="A19" s="1"/>
      <c r="C19" s="3" t="s">
        <v>21</v>
      </c>
      <c r="D19" s="5">
        <f>SUM(D15:D18)</f>
        <v>5453</v>
      </c>
      <c r="E19" s="5">
        <f t="shared" ref="E19:J19" si="2">SUM(E15:E18)</f>
        <v>5458</v>
      </c>
      <c r="F19" s="5">
        <f t="shared" si="2"/>
        <v>5463</v>
      </c>
      <c r="G19" s="5">
        <f t="shared" si="2"/>
        <v>5468</v>
      </c>
      <c r="H19" s="5">
        <f t="shared" si="2"/>
        <v>5473</v>
      </c>
      <c r="I19" s="5">
        <f t="shared" si="2"/>
        <v>5478</v>
      </c>
      <c r="J19" s="5">
        <f t="shared" si="2"/>
        <v>32793</v>
      </c>
      <c r="K19" s="6"/>
      <c r="L19" s="6"/>
      <c r="M19" s="6"/>
      <c r="N19" s="6"/>
    </row>
    <row r="20" spans="1:14" ht="15" thickBot="1" x14ac:dyDescent="0.35">
      <c r="A20" s="1"/>
      <c r="C20" s="4"/>
      <c r="D20" s="6"/>
      <c r="E20" s="5"/>
      <c r="F20" s="5"/>
      <c r="G20" s="5"/>
      <c r="H20" s="5"/>
      <c r="I20" s="5"/>
      <c r="J20" s="6"/>
      <c r="K20" s="6"/>
      <c r="L20" s="6"/>
      <c r="M20" s="6"/>
      <c r="N20" s="6"/>
    </row>
    <row r="21" spans="1:14" ht="15.6" thickTop="1" thickBot="1" x14ac:dyDescent="0.35">
      <c r="C21" s="11" t="s">
        <v>22</v>
      </c>
      <c r="D21" s="12">
        <f>D13-D19</f>
        <v>7781</v>
      </c>
      <c r="E21" s="12">
        <f t="shared" ref="E21:J21" si="3">E13-E19</f>
        <v>8057.6999999999971</v>
      </c>
      <c r="F21" s="12">
        <f t="shared" si="3"/>
        <v>8339.7797999999966</v>
      </c>
      <c r="G21" s="12">
        <f t="shared" si="3"/>
        <v>8626.3287171999982</v>
      </c>
      <c r="H21" s="12">
        <f t="shared" si="3"/>
        <v>8917.4373192407947</v>
      </c>
      <c r="I21" s="12">
        <f t="shared" si="3"/>
        <v>9214.1974417101665</v>
      </c>
      <c r="J21" s="12">
        <f t="shared" si="3"/>
        <v>50936.443278150953</v>
      </c>
      <c r="K21" s="12"/>
      <c r="L21" s="12">
        <f>AVERAGE(Таблица2[[#This Row],[Март]:[Август]])</f>
        <v>8489.4072130251589</v>
      </c>
      <c r="M21" s="12">
        <f>MAX(Таблица2[[#This Row],[Март]:[Август]])</f>
        <v>9214.1974417101665</v>
      </c>
      <c r="N21" s="13">
        <f>MIN(Таблица2[[#This Row],[Март]:[Август]])</f>
        <v>7781</v>
      </c>
    </row>
    <row r="22" spans="1:14" ht="15" thickTop="1" x14ac:dyDescent="0.3"/>
  </sheetData>
  <sortState ref="C15:J18">
    <sortCondition ref="C15"/>
  </sortState>
  <mergeCells count="1">
    <mergeCell ref="C1:N1"/>
  </mergeCells>
  <conditionalFormatting sqref="D21:I21">
    <cfRule type="expression" dxfId="18" priority="3">
      <formula>"&gt;8500"</formula>
    </cfRule>
  </conditionalFormatting>
  <conditionalFormatting sqref="D21:J21">
    <cfRule type="cellIs" dxfId="17" priority="2" operator="greaterThan">
      <formula>8500</formula>
    </cfRule>
  </conditionalFormatting>
  <conditionalFormatting sqref="G21:J21">
    <cfRule type="cellIs" dxfId="16" priority="1" operator="greaterThan">
      <formula>8500</formula>
    </cfRule>
  </conditionalFormatting>
  <pageMargins left="0.7" right="0.7" top="0.75" bottom="0.75" header="0.3" footer="0.3"/>
  <pageSetup paperSize="9" orientation="portrait" r:id="rId1"/>
  <drawing r:id="rId2"/>
  <tableParts count="3"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AE632-DB16-4ED5-B715-50D86ADF96AA}">
  <dimension ref="A1:G13"/>
  <sheetViews>
    <sheetView workbookViewId="0">
      <selection activeCell="H7" sqref="H7:H8"/>
    </sheetView>
  </sheetViews>
  <sheetFormatPr defaultRowHeight="14.4" x14ac:dyDescent="0.3"/>
  <cols>
    <col min="1" max="1" width="10.21875" customWidth="1"/>
    <col min="2" max="2" width="9.21875" customWidth="1"/>
    <col min="4" max="4" width="21.21875" customWidth="1"/>
  </cols>
  <sheetData>
    <row r="1" spans="1:7" x14ac:dyDescent="0.3">
      <c r="A1" s="16"/>
      <c r="B1" s="16"/>
      <c r="C1" s="16"/>
      <c r="D1" s="16"/>
      <c r="E1" s="16"/>
      <c r="F1" s="16"/>
      <c r="G1" s="16"/>
    </row>
    <row r="2" spans="1:7" x14ac:dyDescent="0.3">
      <c r="D2" s="23" t="str">
        <f>Таблица2[[#Headers],[Всего]]</f>
        <v>Всего</v>
      </c>
      <c r="E2" s="23"/>
    </row>
    <row r="3" spans="1:7" x14ac:dyDescent="0.3">
      <c r="D3" s="19" t="str">
        <f>'Бюджет 2013'!C11</f>
        <v>Приход</v>
      </c>
      <c r="E3" s="17">
        <f>'Бюджет 2013'!J11</f>
        <v>202264.44327815095</v>
      </c>
    </row>
    <row r="4" spans="1:7" x14ac:dyDescent="0.3">
      <c r="D4" s="19" t="str">
        <f>'Бюджет 2013'!C12</f>
        <v>Затраты на товары</v>
      </c>
      <c r="E4" s="17">
        <f>'Бюджет 2013'!J12</f>
        <v>118535</v>
      </c>
    </row>
    <row r="5" spans="1:7" x14ac:dyDescent="0.3">
      <c r="D5" s="19" t="str">
        <f>'Бюджет 2013'!C13</f>
        <v>Полная выручка</v>
      </c>
      <c r="E5" s="17">
        <f>'Бюджет 2013'!J13</f>
        <v>83729.443278150953</v>
      </c>
    </row>
    <row r="6" spans="1:7" x14ac:dyDescent="0.3">
      <c r="D6" s="19" t="str">
        <f>'Бюджет 2013'!C14</f>
        <v>Статьи расходов</v>
      </c>
      <c r="E6" s="18"/>
    </row>
    <row r="7" spans="1:7" x14ac:dyDescent="0.3">
      <c r="D7" s="19" t="str">
        <f>'Бюджет 2013'!C15</f>
        <v>Аренда помещений</v>
      </c>
      <c r="E7" s="17">
        <f>'Бюджет 2013'!J15</f>
        <v>3102</v>
      </c>
    </row>
    <row r="8" spans="1:7" x14ac:dyDescent="0.3">
      <c r="D8" s="19" t="str">
        <f>'Бюджет 2013'!C16</f>
        <v>Налоги и выплаты</v>
      </c>
      <c r="E8" s="17">
        <f>'Бюджет 2013'!J16</f>
        <v>1311</v>
      </c>
    </row>
    <row r="9" spans="1:7" x14ac:dyDescent="0.3">
      <c r="D9" s="19" t="str">
        <f>'Бюджет 2013'!C17</f>
        <v>Проценты по кредитам</v>
      </c>
      <c r="E9" s="17">
        <f>'Бюджет 2013'!J17</f>
        <v>3060</v>
      </c>
    </row>
    <row r="10" spans="1:7" x14ac:dyDescent="0.3">
      <c r="D10" s="19" t="str">
        <f>'Бюджет 2013'!C18</f>
        <v>Реклама</v>
      </c>
      <c r="E10" s="17">
        <f>'Бюджет 2013'!J18</f>
        <v>25320</v>
      </c>
    </row>
    <row r="11" spans="1:7" x14ac:dyDescent="0.3">
      <c r="D11" s="19" t="str">
        <f>'Бюджет 2013'!C19</f>
        <v>Расходы всего</v>
      </c>
      <c r="E11" s="17">
        <f>'Бюджет 2013'!J19</f>
        <v>32793</v>
      </c>
    </row>
    <row r="12" spans="1:7" x14ac:dyDescent="0.3">
      <c r="D12" s="19" t="str">
        <f>'Бюджет 2013'!C21</f>
        <v>Прибыль</v>
      </c>
      <c r="E12" s="17">
        <f>'Бюджет 2013'!J21</f>
        <v>50936.443278150953</v>
      </c>
    </row>
    <row r="13" spans="1:7" x14ac:dyDescent="0.3">
      <c r="D13" s="20"/>
      <c r="E13" s="18"/>
    </row>
  </sheetData>
  <mergeCells count="1">
    <mergeCell ref="D2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Диаграммы</vt:lpstr>
      </vt:variant>
      <vt:variant>
        <vt:i4>1</vt:i4>
      </vt:variant>
    </vt:vector>
  </HeadingPairs>
  <TitlesOfParts>
    <vt:vector size="3" baseType="lpstr">
      <vt:lpstr>Бюджет 2013</vt:lpstr>
      <vt:lpstr>Итоги показателей</vt:lpstr>
      <vt:lpstr>Расходы за март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2022-01-18T03:06:43Z</dcterms:created>
  <dcterms:modified xsi:type="dcterms:W3CDTF">2022-01-18T06:50:31Z</dcterms:modified>
</cp:coreProperties>
</file>