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sus\Desktop\PORTFOLIO PROJECT\MODIFY MY MEDIA WITH ALL TIS FILE\"/>
    </mc:Choice>
  </mc:AlternateContent>
  <xr:revisionPtr revIDLastSave="0" documentId="13_ncr:1_{1AB8FFFB-CCB9-4B87-8100-95A75B77EE8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01_03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2" l="1"/>
  <c r="G38" i="2" s="1"/>
  <c r="F33" i="2"/>
  <c r="G33" i="2" s="1"/>
  <c r="H33" i="2" s="1"/>
  <c r="I33" i="2" s="1"/>
  <c r="E30" i="2"/>
  <c r="D30" i="2"/>
  <c r="F22" i="2"/>
  <c r="G22" i="2"/>
  <c r="H22" i="2"/>
  <c r="I22" i="2"/>
  <c r="F21" i="2"/>
  <c r="G21" i="2" s="1"/>
  <c r="H21" i="2" s="1"/>
  <c r="I21" i="2" s="1"/>
  <c r="F20" i="2"/>
  <c r="E20" i="2"/>
  <c r="E16" i="2"/>
  <c r="F7" i="2"/>
  <c r="G7" i="2"/>
  <c r="G20" i="2" s="1"/>
  <c r="C6" i="2"/>
  <c r="F3" i="2"/>
  <c r="G3" i="2" s="1"/>
  <c r="G16" i="2" s="1"/>
  <c r="F5" i="2"/>
  <c r="F4" i="2" s="1"/>
  <c r="F17" i="2" s="1"/>
  <c r="C5" i="2"/>
  <c r="B5" i="2"/>
  <c r="E3" i="2"/>
  <c r="D46" i="2"/>
  <c r="E6" i="2"/>
  <c r="C7" i="2"/>
  <c r="C15" i="2"/>
  <c r="C30" i="2"/>
  <c r="B22" i="2"/>
  <c r="B24" i="2" s="1"/>
  <c r="D20" i="2"/>
  <c r="D38" i="2"/>
  <c r="E38" i="2" s="1"/>
  <c r="B35" i="2"/>
  <c r="D35" i="2" s="1"/>
  <c r="B31" i="2"/>
  <c r="D31" i="2" s="1"/>
  <c r="B18" i="2"/>
  <c r="D18" i="2" s="1"/>
  <c r="B8" i="2"/>
  <c r="D33" i="2"/>
  <c r="E33" i="2" s="1"/>
  <c r="D29" i="2"/>
  <c r="D21" i="2"/>
  <c r="D16" i="2"/>
  <c r="D17" i="2"/>
  <c r="D15" i="2"/>
  <c r="D4" i="2"/>
  <c r="D6" i="2"/>
  <c r="D7" i="2"/>
  <c r="D3" i="2"/>
  <c r="G6" i="2" l="1"/>
  <c r="G30" i="2" s="1"/>
  <c r="F29" i="2"/>
  <c r="G15" i="2"/>
  <c r="F15" i="2"/>
  <c r="F16" i="2"/>
  <c r="F6" i="2"/>
  <c r="F30" i="2" s="1"/>
  <c r="H38" i="2"/>
  <c r="H7" i="2"/>
  <c r="H3" i="2"/>
  <c r="G5" i="2"/>
  <c r="D24" i="2"/>
  <c r="B39" i="2"/>
  <c r="D5" i="2"/>
  <c r="D22" i="2"/>
  <c r="E7" i="2"/>
  <c r="E21" i="2" s="1"/>
  <c r="E5" i="2"/>
  <c r="E4" i="2" s="1"/>
  <c r="B9" i="2"/>
  <c r="B10" i="2" s="1"/>
  <c r="D10" i="2" s="1"/>
  <c r="D8" i="2"/>
  <c r="E15" i="2"/>
  <c r="G4" i="2" l="1"/>
  <c r="G8" i="2"/>
  <c r="G9" i="2" s="1"/>
  <c r="G10" i="2" s="1"/>
  <c r="F8" i="2"/>
  <c r="F9" i="2" s="1"/>
  <c r="F10" i="2" s="1"/>
  <c r="H16" i="2"/>
  <c r="H15" i="2"/>
  <c r="H6" i="2"/>
  <c r="H30" i="2" s="1"/>
  <c r="F18" i="2"/>
  <c r="F24" i="2" s="1"/>
  <c r="F31" i="2"/>
  <c r="F35" i="2" s="1"/>
  <c r="I38" i="2"/>
  <c r="H20" i="2"/>
  <c r="I3" i="2"/>
  <c r="H5" i="2"/>
  <c r="H4" i="2" s="1"/>
  <c r="E8" i="2"/>
  <c r="E9" i="2" s="1"/>
  <c r="E10" i="2" s="1"/>
  <c r="D39" i="2"/>
  <c r="B40" i="2"/>
  <c r="E22" i="2"/>
  <c r="D9" i="2"/>
  <c r="E29" i="2"/>
  <c r="E31" i="2" s="1"/>
  <c r="E35" i="2" s="1"/>
  <c r="E17" i="2"/>
  <c r="E18" i="2" s="1"/>
  <c r="E24" i="2" s="1"/>
  <c r="H17" i="2" l="1"/>
  <c r="H29" i="2"/>
  <c r="H31" i="2" s="1"/>
  <c r="H35" i="2" s="1"/>
  <c r="I6" i="2"/>
  <c r="I30" i="2" s="1"/>
  <c r="I5" i="2"/>
  <c r="I4" i="2" s="1"/>
  <c r="I16" i="2"/>
  <c r="I15" i="2"/>
  <c r="H18" i="2"/>
  <c r="H24" i="2" s="1"/>
  <c r="H8" i="2"/>
  <c r="G29" i="2"/>
  <c r="G31" i="2" s="1"/>
  <c r="G35" i="2" s="1"/>
  <c r="G17" i="2"/>
  <c r="G18" i="2" s="1"/>
  <c r="G24" i="2" s="1"/>
  <c r="I7" i="2"/>
  <c r="I8" i="2" s="1"/>
  <c r="D40" i="2"/>
  <c r="B46" i="2"/>
  <c r="E39" i="2"/>
  <c r="I17" i="2" l="1"/>
  <c r="I29" i="2"/>
  <c r="I31" i="2" s="1"/>
  <c r="I35" i="2" s="1"/>
  <c r="E40" i="2"/>
  <c r="E42" i="2" s="1"/>
  <c r="F39" i="2"/>
  <c r="H9" i="2"/>
  <c r="H10" i="2"/>
  <c r="I18" i="2"/>
  <c r="I24" i="2" s="1"/>
  <c r="I9" i="2"/>
  <c r="I10" i="2"/>
  <c r="I20" i="2"/>
  <c r="G39" i="2" l="1"/>
  <c r="F40" i="2"/>
  <c r="F42" i="2" s="1"/>
  <c r="E44" i="2"/>
  <c r="E48" i="2" s="1"/>
  <c r="E46" i="2" l="1"/>
  <c r="F44" i="2"/>
  <c r="F48" i="2" s="1"/>
  <c r="H39" i="2"/>
  <c r="G40" i="2"/>
  <c r="G42" i="2" s="1"/>
  <c r="G44" i="2" l="1"/>
  <c r="G48" i="2" s="1"/>
  <c r="I39" i="2"/>
  <c r="I40" i="2" s="1"/>
  <c r="I42" i="2" s="1"/>
  <c r="H40" i="2"/>
  <c r="H42" i="2" s="1"/>
  <c r="F46" i="2"/>
  <c r="I44" i="2" l="1"/>
  <c r="H44" i="2"/>
  <c r="H48" i="2" s="1"/>
  <c r="G46" i="2"/>
  <c r="I48" i="2" l="1"/>
  <c r="H46" i="2"/>
  <c r="I46" i="2"/>
</calcChain>
</file>

<file path=xl/sharedStrings.xml><?xml version="1.0" encoding="utf-8"?>
<sst xmlns="http://schemas.openxmlformats.org/spreadsheetml/2006/main" count="42" uniqueCount="40">
  <si>
    <t>Income Statement</t>
  </si>
  <si>
    <t>Parameters</t>
  </si>
  <si>
    <t>Sales (growth rate)</t>
  </si>
  <si>
    <t>Cost of Goods Sold</t>
  </si>
  <si>
    <t>Gross Profit (margin)</t>
  </si>
  <si>
    <t>Operating Expenses (% of sales)</t>
  </si>
  <si>
    <t>Depreciation (% of gross fixed assets)</t>
  </si>
  <si>
    <t>Net Operating Income (EBIT)</t>
  </si>
  <si>
    <t>Net Income</t>
  </si>
  <si>
    <t>Balance Sheet</t>
  </si>
  <si>
    <t>Current Assets</t>
  </si>
  <si>
    <t>Cash (% of sales)</t>
  </si>
  <si>
    <t>Accounts Receivable  (turnover)</t>
  </si>
  <si>
    <t>Inventory   (turnover)</t>
  </si>
  <si>
    <t>Total Current Assets</t>
  </si>
  <si>
    <t>Gross Fixed Assets</t>
  </si>
  <si>
    <t>Accumulated Depreciation</t>
  </si>
  <si>
    <t>Net Fixed Assets</t>
  </si>
  <si>
    <t>Total Assets</t>
  </si>
  <si>
    <t>Liabilities and Equity</t>
  </si>
  <si>
    <t>Current Liabilities</t>
  </si>
  <si>
    <t>Accounts Payable (turnover)</t>
  </si>
  <si>
    <t>Accruals (% of operating expenses)</t>
  </si>
  <si>
    <t>Total Current Liabilities</t>
  </si>
  <si>
    <t>Long Term Liabilities</t>
  </si>
  <si>
    <t>Total Liabilities</t>
  </si>
  <si>
    <t>Net Worth</t>
  </si>
  <si>
    <t>Common Equity</t>
  </si>
  <si>
    <t>Retained Earnings</t>
  </si>
  <si>
    <t>Available Capital (before plug)</t>
  </si>
  <si>
    <t>Total Liabilities and Equity</t>
  </si>
  <si>
    <t>External Financing Needed</t>
  </si>
  <si>
    <t>Capital Deficit/Plug</t>
  </si>
  <si>
    <t>2025E</t>
  </si>
  <si>
    <t>2026E</t>
  </si>
  <si>
    <t>Taxes (rate = 30%)</t>
  </si>
  <si>
    <t>2024A</t>
  </si>
  <si>
    <t>2027E</t>
  </si>
  <si>
    <t>2028E</t>
  </si>
  <si>
    <t>2029E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</si>
</sst>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"/>
  </numFmts>
  <fonts count="6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9" fontId="0" fillId="0" borderId="0" xfId="0" applyNumberFormat="1"/>
    <xf numFmtId="0" fontId="3" fillId="0" borderId="0" xfId="0" applyFont="1"/>
    <xf numFmtId="3" fontId="0" fillId="0" borderId="0" xfId="0" applyNumberFormat="1"/>
    <xf numFmtId="164" fontId="5" fillId="0" borderId="0" xfId="0" applyNumberFormat="1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5" fillId="0" borderId="1" xfId="0" applyNumberFormat="1" applyFont="1" applyBorder="1"/>
    <xf numFmtId="164" fontId="0" fillId="0" borderId="1" xfId="0" applyNumberFormat="1" applyBorder="1"/>
    <xf numFmtId="0" fontId="5" fillId="0" borderId="1" xfId="0" applyFont="1" applyBorder="1"/>
    <xf numFmtId="0" fontId="4" fillId="0" borderId="0" xfId="0" applyFont="1"/>
    <xf numFmtId="0" fontId="4" fillId="0" borderId="1" xfId="0" applyFont="1" applyBorder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showGridLines="0" tabSelected="1" zoomScaleNormal="100" workbookViewId="0">
      <selection activeCell="F48" sqref="F48"/>
    </sheetView>
  </sheetViews>
  <sheetFormatPr defaultRowHeight="15" x14ac:dyDescent="0.25"/>
  <cols>
    <col min="1" max="1" width="32.28515625" bestFit="1" customWidth="1"/>
    <col min="2" max="2" width="11.5703125" bestFit="1" customWidth="1"/>
    <col min="3" max="3" width="10.7109375" bestFit="1" customWidth="1"/>
    <col min="4" max="4" width="11.5703125" bestFit="1" customWidth="1"/>
    <col min="5" max="5" width="13.7109375" bestFit="1" customWidth="1"/>
    <col min="6" max="6" width="15" bestFit="1" customWidth="1"/>
    <col min="7" max="7" width="15.42578125" bestFit="1" customWidth="1"/>
    <col min="8" max="8" width="15.140625" bestFit="1" customWidth="1"/>
    <col min="9" max="9" width="14.7109375" bestFit="1" customWidth="1"/>
  </cols>
  <sheetData>
    <row r="1" spans="1:9" x14ac:dyDescent="0.25">
      <c r="A1" s="1" t="s">
        <v>0</v>
      </c>
      <c r="B1" s="2" t="s">
        <v>36</v>
      </c>
      <c r="C1" s="3" t="s">
        <v>1</v>
      </c>
      <c r="D1" s="9" t="s">
        <v>36</v>
      </c>
      <c r="E1" s="3" t="s">
        <v>33</v>
      </c>
      <c r="F1" s="3" t="s">
        <v>34</v>
      </c>
      <c r="G1" s="3" t="s">
        <v>37</v>
      </c>
      <c r="H1" s="3" t="s">
        <v>38</v>
      </c>
      <c r="I1" s="3" t="s">
        <v>39</v>
      </c>
    </row>
    <row r="2" spans="1:9" x14ac:dyDescent="0.25">
      <c r="D2" s="10"/>
    </row>
    <row r="3" spans="1:9" x14ac:dyDescent="0.25">
      <c r="A3" t="s">
        <v>2</v>
      </c>
      <c r="B3" s="4">
        <v>250000</v>
      </c>
      <c r="C3" s="5">
        <v>0.02</v>
      </c>
      <c r="D3" s="11">
        <f>B3</f>
        <v>250000</v>
      </c>
      <c r="E3" s="8">
        <f>D3*(1+$C$3)</f>
        <v>255000</v>
      </c>
      <c r="F3" s="8">
        <f t="shared" ref="F3:I3" si="0">E3*(1+$C$3)</f>
        <v>260100</v>
      </c>
      <c r="G3" s="8">
        <f t="shared" si="0"/>
        <v>265302</v>
      </c>
      <c r="H3" s="8">
        <f t="shared" si="0"/>
        <v>270608.03999999998</v>
      </c>
      <c r="I3" s="8">
        <f t="shared" si="0"/>
        <v>276020.20079999999</v>
      </c>
    </row>
    <row r="4" spans="1:9" x14ac:dyDescent="0.25">
      <c r="A4" t="s">
        <v>3</v>
      </c>
      <c r="B4" s="4">
        <v>-95000</v>
      </c>
      <c r="D4" s="11">
        <f t="shared" ref="D4:D10" si="1">B4</f>
        <v>-95000</v>
      </c>
      <c r="E4" s="8">
        <f>E5-E3</f>
        <v>-96900</v>
      </c>
      <c r="F4" s="8">
        <f t="shared" ref="F4:I4" si="2">F5-F3</f>
        <v>-98838</v>
      </c>
      <c r="G4" s="8">
        <f t="shared" si="2"/>
        <v>-100814.76000000001</v>
      </c>
      <c r="H4" s="8">
        <f t="shared" si="2"/>
        <v>-102831.0552</v>
      </c>
      <c r="I4" s="8">
        <f t="shared" si="2"/>
        <v>-104887.67630399999</v>
      </c>
    </row>
    <row r="5" spans="1:9" x14ac:dyDescent="0.25">
      <c r="A5" t="s">
        <v>4</v>
      </c>
      <c r="B5" s="4">
        <f>B3+B4</f>
        <v>155000</v>
      </c>
      <c r="C5" s="5">
        <f>B5/B3</f>
        <v>0.62</v>
      </c>
      <c r="D5" s="11">
        <f t="shared" si="1"/>
        <v>155000</v>
      </c>
      <c r="E5" s="8">
        <f>E3*$C$5</f>
        <v>158100</v>
      </c>
      <c r="F5" s="8">
        <f t="shared" ref="F5:H5" si="3">F3*$C$5</f>
        <v>161262</v>
      </c>
      <c r="G5" s="8">
        <f t="shared" si="3"/>
        <v>164487.24</v>
      </c>
      <c r="H5" s="8">
        <f t="shared" si="3"/>
        <v>167776.98479999998</v>
      </c>
      <c r="I5" s="8">
        <f>I3*$C$5</f>
        <v>171132.524496</v>
      </c>
    </row>
    <row r="6" spans="1:9" x14ac:dyDescent="0.25">
      <c r="A6" t="s">
        <v>5</v>
      </c>
      <c r="B6" s="4">
        <v>-24000</v>
      </c>
      <c r="C6" s="5">
        <f>(-B6/B3)</f>
        <v>9.6000000000000002E-2</v>
      </c>
      <c r="D6" s="11">
        <f t="shared" si="1"/>
        <v>-24000</v>
      </c>
      <c r="E6" s="8">
        <f>-$C$6*E3</f>
        <v>-24480</v>
      </c>
      <c r="F6" s="8">
        <f t="shared" ref="F6:I6" si="4">-$C$6*F3</f>
        <v>-24969.600000000002</v>
      </c>
      <c r="G6" s="8">
        <f t="shared" si="4"/>
        <v>-25468.992000000002</v>
      </c>
      <c r="H6" s="8">
        <f t="shared" si="4"/>
        <v>-25978.37184</v>
      </c>
      <c r="I6" s="8">
        <f t="shared" si="4"/>
        <v>-26497.9392768</v>
      </c>
    </row>
    <row r="7" spans="1:9" x14ac:dyDescent="0.25">
      <c r="A7" t="s">
        <v>6</v>
      </c>
      <c r="B7" s="4">
        <v>-14000</v>
      </c>
      <c r="C7" s="5">
        <f>-B7/B20</f>
        <v>7.3684210526315783E-2</v>
      </c>
      <c r="D7" s="11">
        <f t="shared" si="1"/>
        <v>-14000</v>
      </c>
      <c r="E7" s="8">
        <f>D20*-$C$7</f>
        <v>-13999.999999999998</v>
      </c>
      <c r="F7" s="8">
        <f t="shared" ref="F7:I7" si="5">E20*-$C$7</f>
        <v>-15105.263157894735</v>
      </c>
      <c r="G7" s="8">
        <f t="shared" si="5"/>
        <v>-16291.966759002769</v>
      </c>
      <c r="H7" s="8">
        <f t="shared" si="5"/>
        <v>-17566.111678087185</v>
      </c>
      <c r="I7" s="8">
        <f t="shared" si="5"/>
        <v>-18934.140959630451</v>
      </c>
    </row>
    <row r="8" spans="1:9" x14ac:dyDescent="0.25">
      <c r="A8" t="s">
        <v>7</v>
      </c>
      <c r="B8" s="4">
        <f>B5+B6+B7</f>
        <v>117000</v>
      </c>
      <c r="D8" s="11">
        <f t="shared" si="1"/>
        <v>117000</v>
      </c>
      <c r="E8" s="8">
        <f>SUM(E5:E7)</f>
        <v>119620</v>
      </c>
      <c r="F8" s="8">
        <f t="shared" ref="F8:I8" si="6">SUM(F5:F7)</f>
        <v>121187.13684210526</v>
      </c>
      <c r="G8" s="8">
        <f t="shared" si="6"/>
        <v>122726.28124099722</v>
      </c>
      <c r="H8" s="8">
        <f t="shared" si="6"/>
        <v>124232.50128191279</v>
      </c>
      <c r="I8" s="8">
        <f t="shared" si="6"/>
        <v>125700.44425956954</v>
      </c>
    </row>
    <row r="9" spans="1:9" x14ac:dyDescent="0.25">
      <c r="A9" t="s">
        <v>35</v>
      </c>
      <c r="B9" s="4">
        <f>B8*-C9</f>
        <v>-35100</v>
      </c>
      <c r="C9" s="5">
        <v>0.3</v>
      </c>
      <c r="D9" s="11">
        <f t="shared" si="1"/>
        <v>-35100</v>
      </c>
      <c r="E9" s="8">
        <f>E8*-$C$9</f>
        <v>-35886</v>
      </c>
      <c r="F9" s="8">
        <f t="shared" ref="F9:I9" si="7">F8*-$C$9</f>
        <v>-36356.141052631574</v>
      </c>
      <c r="G9" s="8">
        <f t="shared" si="7"/>
        <v>-36817.884372299166</v>
      </c>
      <c r="H9" s="8">
        <f t="shared" si="7"/>
        <v>-37269.750384573832</v>
      </c>
      <c r="I9" s="8">
        <f t="shared" si="7"/>
        <v>-37710.13327787086</v>
      </c>
    </row>
    <row r="10" spans="1:9" x14ac:dyDescent="0.25">
      <c r="A10" t="s">
        <v>8</v>
      </c>
      <c r="B10" s="4">
        <f>B8+B9</f>
        <v>81900</v>
      </c>
      <c r="D10" s="11">
        <f t="shared" si="1"/>
        <v>81900</v>
      </c>
      <c r="E10" s="8">
        <f>SUM(E8:E9)</f>
        <v>83734</v>
      </c>
      <c r="F10" s="8">
        <f t="shared" ref="F10:I10" si="8">SUM(F8:F9)</f>
        <v>84830.995789473687</v>
      </c>
      <c r="G10" s="8">
        <f t="shared" si="8"/>
        <v>85908.396868698066</v>
      </c>
      <c r="H10" s="8">
        <f t="shared" si="8"/>
        <v>86962.750897338963</v>
      </c>
      <c r="I10" s="8">
        <f t="shared" si="8"/>
        <v>87990.310981698683</v>
      </c>
    </row>
    <row r="11" spans="1:9" x14ac:dyDescent="0.25">
      <c r="B11" s="4"/>
      <c r="D11" s="11"/>
      <c r="E11" s="8"/>
      <c r="F11" s="8"/>
      <c r="G11" s="8"/>
      <c r="H11" s="8"/>
      <c r="I11" s="8"/>
    </row>
    <row r="12" spans="1:9" x14ac:dyDescent="0.25">
      <c r="A12" s="1" t="s">
        <v>9</v>
      </c>
      <c r="B12" s="4"/>
      <c r="D12" s="11"/>
      <c r="E12" s="8"/>
      <c r="F12" s="8"/>
      <c r="G12" s="8"/>
      <c r="H12" s="8"/>
      <c r="I12" s="8"/>
    </row>
    <row r="13" spans="1:9" x14ac:dyDescent="0.25">
      <c r="B13" s="4"/>
      <c r="D13" s="11"/>
      <c r="E13" s="8"/>
      <c r="F13" s="8"/>
      <c r="G13" s="8"/>
      <c r="H13" s="8"/>
      <c r="I13" s="8"/>
    </row>
    <row r="14" spans="1:9" x14ac:dyDescent="0.25">
      <c r="A14" s="6" t="s">
        <v>10</v>
      </c>
      <c r="B14" s="4"/>
      <c r="D14" s="11"/>
      <c r="E14" s="8"/>
      <c r="F14" s="8"/>
      <c r="G14" s="8"/>
      <c r="H14" s="8"/>
      <c r="I14" s="8"/>
    </row>
    <row r="15" spans="1:9" x14ac:dyDescent="0.25">
      <c r="A15" t="s">
        <v>11</v>
      </c>
      <c r="B15" s="4">
        <v>6000</v>
      </c>
      <c r="C15" s="5">
        <f>B15/B3</f>
        <v>2.4E-2</v>
      </c>
      <c r="D15" s="11">
        <f>B15</f>
        <v>6000</v>
      </c>
      <c r="E15" s="8">
        <f>E3*$C$15</f>
        <v>6120</v>
      </c>
      <c r="F15" s="8">
        <f t="shared" ref="F15:I15" si="9">F3*$C$15</f>
        <v>6242.4000000000005</v>
      </c>
      <c r="G15" s="8">
        <f t="shared" si="9"/>
        <v>6367.2480000000005</v>
      </c>
      <c r="H15" s="8">
        <f t="shared" si="9"/>
        <v>6494.5929599999999</v>
      </c>
      <c r="I15" s="8">
        <f t="shared" si="9"/>
        <v>6624.4848191999999</v>
      </c>
    </row>
    <row r="16" spans="1:9" x14ac:dyDescent="0.25">
      <c r="A16" t="s">
        <v>12</v>
      </c>
      <c r="B16" s="4">
        <v>18000</v>
      </c>
      <c r="C16">
        <v>10</v>
      </c>
      <c r="D16" s="11">
        <f>B16</f>
        <v>18000</v>
      </c>
      <c r="E16" s="8">
        <f>E3/$C$16</f>
        <v>25500</v>
      </c>
      <c r="F16" s="8">
        <f t="shared" ref="F16:I16" si="10">F3/$C$16</f>
        <v>26010</v>
      </c>
      <c r="G16" s="8">
        <f t="shared" si="10"/>
        <v>26530.2</v>
      </c>
      <c r="H16" s="8">
        <f t="shared" si="10"/>
        <v>27060.803999999996</v>
      </c>
      <c r="I16" s="8">
        <f t="shared" si="10"/>
        <v>27602.020079999998</v>
      </c>
    </row>
    <row r="17" spans="1:9" x14ac:dyDescent="0.25">
      <c r="A17" t="s">
        <v>13</v>
      </c>
      <c r="B17" s="4">
        <v>24000</v>
      </c>
      <c r="C17">
        <v>4</v>
      </c>
      <c r="D17" s="11">
        <f>B17</f>
        <v>24000</v>
      </c>
      <c r="E17" s="8">
        <f>-E4/$C$17</f>
        <v>24225</v>
      </c>
      <c r="F17" s="8">
        <f t="shared" ref="F17:I17" si="11">-F4/$C$17</f>
        <v>24709.5</v>
      </c>
      <c r="G17" s="8">
        <f t="shared" si="11"/>
        <v>25203.690000000002</v>
      </c>
      <c r="H17" s="8">
        <f t="shared" si="11"/>
        <v>25707.763800000001</v>
      </c>
      <c r="I17" s="8">
        <f t="shared" si="11"/>
        <v>26221.919075999998</v>
      </c>
    </row>
    <row r="18" spans="1:9" x14ac:dyDescent="0.25">
      <c r="A18" s="6" t="s">
        <v>14</v>
      </c>
      <c r="B18" s="4">
        <f>SUM(B15:B17)</f>
        <v>48000</v>
      </c>
      <c r="D18" s="11">
        <f>B18</f>
        <v>48000</v>
      </c>
      <c r="E18" s="8">
        <f>SUM(E15:E17)</f>
        <v>55845</v>
      </c>
      <c r="F18" s="8">
        <f t="shared" ref="F18:I18" si="12">SUM(F15:F17)</f>
        <v>56961.9</v>
      </c>
      <c r="G18" s="8">
        <f t="shared" si="12"/>
        <v>58101.138000000006</v>
      </c>
      <c r="H18" s="8">
        <f t="shared" si="12"/>
        <v>59263.160759999999</v>
      </c>
      <c r="I18" s="8">
        <f t="shared" si="12"/>
        <v>60448.423975199999</v>
      </c>
    </row>
    <row r="19" spans="1:9" x14ac:dyDescent="0.25">
      <c r="B19" s="4"/>
      <c r="D19" s="11"/>
      <c r="E19" s="8"/>
      <c r="F19" s="8"/>
      <c r="G19" s="8"/>
      <c r="H19" s="8"/>
      <c r="I19" s="8"/>
    </row>
    <row r="20" spans="1:9" x14ac:dyDescent="0.25">
      <c r="A20" t="s">
        <v>15</v>
      </c>
      <c r="B20" s="4">
        <v>190000</v>
      </c>
      <c r="C20" s="4">
        <v>1000</v>
      </c>
      <c r="D20" s="11">
        <f>B20</f>
        <v>190000</v>
      </c>
      <c r="E20" s="8">
        <f>D20-E7+$C$20</f>
        <v>205000</v>
      </c>
      <c r="F20" s="8">
        <f t="shared" ref="F20:I20" si="13">E20-F7+$C$20</f>
        <v>221105.26315789475</v>
      </c>
      <c r="G20" s="8">
        <f t="shared" si="13"/>
        <v>238397.22991689752</v>
      </c>
      <c r="H20" s="8">
        <f t="shared" si="13"/>
        <v>256963.3415949847</v>
      </c>
      <c r="I20" s="8">
        <f t="shared" si="13"/>
        <v>276897.48255461513</v>
      </c>
    </row>
    <row r="21" spans="1:9" x14ac:dyDescent="0.25">
      <c r="A21" t="s">
        <v>16</v>
      </c>
      <c r="B21" s="4">
        <v>-26000</v>
      </c>
      <c r="D21" s="11">
        <f>B21</f>
        <v>-26000</v>
      </c>
      <c r="E21" s="8">
        <f>D21+E7</f>
        <v>-40000</v>
      </c>
      <c r="F21" s="8">
        <f t="shared" ref="F21:I21" si="14">E21+F7</f>
        <v>-55105.263157894733</v>
      </c>
      <c r="G21" s="8">
        <f t="shared" si="14"/>
        <v>-71397.229916897501</v>
      </c>
      <c r="H21" s="8">
        <f t="shared" si="14"/>
        <v>-88963.341594984682</v>
      </c>
      <c r="I21" s="8">
        <f t="shared" si="14"/>
        <v>-107897.48255461513</v>
      </c>
    </row>
    <row r="22" spans="1:9" x14ac:dyDescent="0.25">
      <c r="A22" s="6" t="s">
        <v>17</v>
      </c>
      <c r="B22" s="4">
        <f>SUM(B20:B21)</f>
        <v>164000</v>
      </c>
      <c r="D22" s="11">
        <f>B22</f>
        <v>164000</v>
      </c>
      <c r="E22" s="8">
        <f>SUM(E20:E21)</f>
        <v>165000</v>
      </c>
      <c r="F22" s="8">
        <f t="shared" ref="F22:I22" si="15">SUM(F20:F21)</f>
        <v>166000</v>
      </c>
      <c r="G22" s="8">
        <f t="shared" si="15"/>
        <v>167000</v>
      </c>
      <c r="H22" s="8">
        <f t="shared" si="15"/>
        <v>168000</v>
      </c>
      <c r="I22" s="8">
        <f t="shared" si="15"/>
        <v>169000</v>
      </c>
    </row>
    <row r="23" spans="1:9" x14ac:dyDescent="0.25">
      <c r="B23" s="4"/>
      <c r="D23" s="11"/>
      <c r="E23" s="8"/>
      <c r="F23" s="8"/>
      <c r="G23" s="8"/>
      <c r="H23" s="8"/>
      <c r="I23" s="8"/>
    </row>
    <row r="24" spans="1:9" x14ac:dyDescent="0.25">
      <c r="A24" s="1" t="s">
        <v>18</v>
      </c>
      <c r="B24" s="4">
        <f>B22+B18</f>
        <v>212000</v>
      </c>
      <c r="D24" s="11">
        <f>B24</f>
        <v>212000</v>
      </c>
      <c r="E24" s="8">
        <f>SUM(E18,E22)</f>
        <v>220845</v>
      </c>
      <c r="F24" s="8">
        <f t="shared" ref="F24:I24" si="16">SUM(F18,F22)</f>
        <v>222961.9</v>
      </c>
      <c r="G24" s="8">
        <f t="shared" si="16"/>
        <v>225101.13800000001</v>
      </c>
      <c r="H24" s="8">
        <f t="shared" si="16"/>
        <v>227263.16076</v>
      </c>
      <c r="I24" s="8">
        <f t="shared" si="16"/>
        <v>229448.42397519998</v>
      </c>
    </row>
    <row r="25" spans="1:9" x14ac:dyDescent="0.25">
      <c r="B25" s="4"/>
      <c r="D25" s="12"/>
      <c r="E25" s="4"/>
      <c r="F25" s="4"/>
      <c r="G25" s="4"/>
      <c r="H25" s="4"/>
      <c r="I25" s="4"/>
    </row>
    <row r="26" spans="1:9" x14ac:dyDescent="0.25">
      <c r="A26" s="1" t="s">
        <v>19</v>
      </c>
      <c r="B26" s="4"/>
      <c r="D26" s="12"/>
      <c r="E26" s="4"/>
      <c r="F26" s="4"/>
      <c r="G26" s="4"/>
      <c r="H26" s="4"/>
      <c r="I26" s="4"/>
    </row>
    <row r="27" spans="1:9" x14ac:dyDescent="0.25">
      <c r="B27" s="4"/>
      <c r="D27" s="12"/>
      <c r="E27" s="4"/>
      <c r="F27" s="4"/>
      <c r="G27" s="4"/>
      <c r="H27" s="4"/>
      <c r="I27" s="4"/>
    </row>
    <row r="28" spans="1:9" x14ac:dyDescent="0.25">
      <c r="A28" s="6" t="s">
        <v>20</v>
      </c>
      <c r="B28" s="4"/>
      <c r="D28" s="12"/>
      <c r="E28" s="4"/>
      <c r="F28" s="4"/>
      <c r="G28" s="4"/>
      <c r="H28" s="4"/>
      <c r="I28" s="4"/>
    </row>
    <row r="29" spans="1:9" x14ac:dyDescent="0.25">
      <c r="A29" t="s">
        <v>21</v>
      </c>
      <c r="B29" s="4">
        <v>9000</v>
      </c>
      <c r="C29">
        <v>10</v>
      </c>
      <c r="D29" s="11">
        <f>B29</f>
        <v>9000</v>
      </c>
      <c r="E29" s="8">
        <f>E4/-$C$29</f>
        <v>9690</v>
      </c>
      <c r="F29" s="8">
        <f t="shared" ref="F29:I29" si="17">F4/-$C$29</f>
        <v>9883.7999999999993</v>
      </c>
      <c r="G29" s="8">
        <f t="shared" si="17"/>
        <v>10081.476000000001</v>
      </c>
      <c r="H29" s="8">
        <f t="shared" si="17"/>
        <v>10283.105520000001</v>
      </c>
      <c r="I29" s="8">
        <f t="shared" si="17"/>
        <v>10488.7676304</v>
      </c>
    </row>
    <row r="30" spans="1:9" x14ac:dyDescent="0.25">
      <c r="A30" t="s">
        <v>22</v>
      </c>
      <c r="B30" s="4">
        <v>3000</v>
      </c>
      <c r="C30" s="5">
        <f>-B30/B6</f>
        <v>0.125</v>
      </c>
      <c r="D30" s="11">
        <f>B30</f>
        <v>3000</v>
      </c>
      <c r="E30" s="8">
        <f>E6*-$C$30</f>
        <v>3060</v>
      </c>
      <c r="F30" s="8">
        <f t="shared" ref="F30:I30" si="18">F6*-$C$30</f>
        <v>3121.2000000000003</v>
      </c>
      <c r="G30" s="8">
        <f t="shared" si="18"/>
        <v>3183.6240000000003</v>
      </c>
      <c r="H30" s="8">
        <f t="shared" si="18"/>
        <v>3247.29648</v>
      </c>
      <c r="I30" s="8">
        <f t="shared" si="18"/>
        <v>3312.2424096</v>
      </c>
    </row>
    <row r="31" spans="1:9" x14ac:dyDescent="0.25">
      <c r="A31" s="6" t="s">
        <v>23</v>
      </c>
      <c r="B31" s="4">
        <f>SUM(B29:B30)</f>
        <v>12000</v>
      </c>
      <c r="D31" s="11">
        <f>B31</f>
        <v>12000</v>
      </c>
      <c r="E31" s="8">
        <f>SUM(E29:E30)</f>
        <v>12750</v>
      </c>
      <c r="F31" s="8">
        <f t="shared" ref="F31:I31" si="19">SUM(F29:F30)</f>
        <v>13005</v>
      </c>
      <c r="G31" s="8">
        <f t="shared" si="19"/>
        <v>13265.1</v>
      </c>
      <c r="H31" s="8">
        <f t="shared" si="19"/>
        <v>13530.402000000002</v>
      </c>
      <c r="I31" s="8">
        <f t="shared" si="19"/>
        <v>13801.010039999999</v>
      </c>
    </row>
    <row r="32" spans="1:9" x14ac:dyDescent="0.25">
      <c r="D32" s="13"/>
      <c r="E32" s="8"/>
      <c r="F32" s="8"/>
      <c r="G32" s="8"/>
      <c r="H32" s="8"/>
      <c r="I32" s="8"/>
    </row>
    <row r="33" spans="1:9" x14ac:dyDescent="0.25">
      <c r="A33" s="6" t="s">
        <v>24</v>
      </c>
      <c r="B33" s="4">
        <v>51000</v>
      </c>
      <c r="D33" s="11">
        <f>B33</f>
        <v>51000</v>
      </c>
      <c r="E33" s="8">
        <f>D33</f>
        <v>51000</v>
      </c>
      <c r="F33" s="8">
        <f t="shared" ref="F33:I33" si="20">E33</f>
        <v>51000</v>
      </c>
      <c r="G33" s="8">
        <f t="shared" si="20"/>
        <v>51000</v>
      </c>
      <c r="H33" s="8">
        <f t="shared" si="20"/>
        <v>51000</v>
      </c>
      <c r="I33" s="8">
        <f t="shared" si="20"/>
        <v>51000</v>
      </c>
    </row>
    <row r="34" spans="1:9" x14ac:dyDescent="0.25">
      <c r="D34" s="13"/>
      <c r="E34" s="8"/>
      <c r="F34" s="8"/>
      <c r="G34" s="8"/>
      <c r="H34" s="8"/>
      <c r="I34" s="8"/>
    </row>
    <row r="35" spans="1:9" x14ac:dyDescent="0.25">
      <c r="A35" s="6" t="s">
        <v>25</v>
      </c>
      <c r="B35" s="4">
        <f>SUM(B31,B33)</f>
        <v>63000</v>
      </c>
      <c r="D35" s="11">
        <f>B35</f>
        <v>63000</v>
      </c>
      <c r="E35" s="8">
        <f>SUM(E31,E33)</f>
        <v>63750</v>
      </c>
      <c r="F35" s="8">
        <f t="shared" ref="F35:I35" si="21">SUM(F31,F33)</f>
        <v>64005</v>
      </c>
      <c r="G35" s="8">
        <f t="shared" si="21"/>
        <v>64265.1</v>
      </c>
      <c r="H35" s="8">
        <f t="shared" si="21"/>
        <v>64530.402000000002</v>
      </c>
      <c r="I35" s="8">
        <f t="shared" si="21"/>
        <v>64801.010040000001</v>
      </c>
    </row>
    <row r="36" spans="1:9" x14ac:dyDescent="0.25">
      <c r="D36" s="13"/>
      <c r="E36" s="8"/>
      <c r="F36" s="8"/>
      <c r="G36" s="8"/>
      <c r="H36" s="8"/>
      <c r="I36" s="8"/>
    </row>
    <row r="37" spans="1:9" x14ac:dyDescent="0.25">
      <c r="A37" s="1" t="s">
        <v>26</v>
      </c>
      <c r="D37" s="13"/>
      <c r="E37" s="8"/>
      <c r="F37" s="8"/>
      <c r="G37" s="8"/>
      <c r="H37" s="8"/>
      <c r="I37" s="8"/>
    </row>
    <row r="38" spans="1:9" x14ac:dyDescent="0.25">
      <c r="A38" t="s">
        <v>27</v>
      </c>
      <c r="B38" s="4">
        <v>20000</v>
      </c>
      <c r="D38" s="11">
        <f>B38</f>
        <v>20000</v>
      </c>
      <c r="E38" s="8">
        <f>D38</f>
        <v>20000</v>
      </c>
      <c r="F38" s="8">
        <f t="shared" ref="F38:I38" si="22">E38</f>
        <v>20000</v>
      </c>
      <c r="G38" s="8">
        <f t="shared" si="22"/>
        <v>20000</v>
      </c>
      <c r="H38" s="8">
        <f t="shared" si="22"/>
        <v>20000</v>
      </c>
      <c r="I38" s="8">
        <f t="shared" si="22"/>
        <v>20000</v>
      </c>
    </row>
    <row r="39" spans="1:9" x14ac:dyDescent="0.25">
      <c r="A39" t="s">
        <v>28</v>
      </c>
      <c r="B39" s="4">
        <f>B24-(B35+B38)</f>
        <v>129000</v>
      </c>
      <c r="D39" s="11">
        <f>B39</f>
        <v>129000</v>
      </c>
      <c r="E39" s="8">
        <f>D39+E10</f>
        <v>212734</v>
      </c>
      <c r="F39" s="8">
        <f t="shared" ref="F39:I39" si="23">E39+F10</f>
        <v>297564.9957894737</v>
      </c>
      <c r="G39" s="8">
        <f t="shared" si="23"/>
        <v>383473.39265817177</v>
      </c>
      <c r="H39" s="8">
        <f t="shared" si="23"/>
        <v>470436.14355551073</v>
      </c>
      <c r="I39" s="8">
        <f t="shared" si="23"/>
        <v>558426.45453720936</v>
      </c>
    </row>
    <row r="40" spans="1:9" x14ac:dyDescent="0.25">
      <c r="A40" t="s">
        <v>26</v>
      </c>
      <c r="B40" s="4">
        <f>SUM(B38:B39)</f>
        <v>149000</v>
      </c>
      <c r="D40" s="11">
        <f>B40</f>
        <v>149000</v>
      </c>
      <c r="E40" s="8">
        <f>SUM(E38:E39)</f>
        <v>232734</v>
      </c>
      <c r="F40" s="8">
        <f t="shared" ref="F40:I40" si="24">SUM(F38:F39)</f>
        <v>317564.9957894737</v>
      </c>
      <c r="G40" s="8">
        <f t="shared" si="24"/>
        <v>403473.39265817177</v>
      </c>
      <c r="H40" s="8">
        <f t="shared" si="24"/>
        <v>490436.14355551073</v>
      </c>
      <c r="I40" s="8">
        <f t="shared" si="24"/>
        <v>578426.45453720936</v>
      </c>
    </row>
    <row r="41" spans="1:9" x14ac:dyDescent="0.25">
      <c r="B41" s="7"/>
      <c r="D41" s="10"/>
      <c r="E41" s="4"/>
      <c r="F41" s="4"/>
      <c r="G41" s="4"/>
      <c r="H41" s="4"/>
      <c r="I41" s="4"/>
    </row>
    <row r="42" spans="1:9" x14ac:dyDescent="0.25">
      <c r="A42" t="s">
        <v>29</v>
      </c>
      <c r="B42" s="7"/>
      <c r="D42" s="10"/>
      <c r="E42" s="4">
        <f>SUM(E35,E40)</f>
        <v>296484</v>
      </c>
      <c r="F42" s="4">
        <f t="shared" ref="F42:I42" si="25">SUM(F35,F40)</f>
        <v>381569.9957894737</v>
      </c>
      <c r="G42" s="4">
        <f t="shared" si="25"/>
        <v>467738.49265817174</v>
      </c>
      <c r="H42" s="4">
        <f t="shared" si="25"/>
        <v>554966.54555551079</v>
      </c>
      <c r="I42" s="4">
        <f t="shared" si="25"/>
        <v>643227.46457720932</v>
      </c>
    </row>
    <row r="43" spans="1:9" x14ac:dyDescent="0.25">
      <c r="B43" s="7"/>
      <c r="D43" s="10"/>
      <c r="E43" s="4"/>
      <c r="F43" s="4"/>
      <c r="G43" s="4"/>
      <c r="H43" s="4"/>
      <c r="I43" s="4"/>
    </row>
    <row r="44" spans="1:9" x14ac:dyDescent="0.25">
      <c r="A44" s="14" t="s">
        <v>32</v>
      </c>
      <c r="B44" s="14"/>
      <c r="C44" s="14"/>
      <c r="D44" s="15"/>
      <c r="E44" s="16">
        <f>E24-E42</f>
        <v>-75639</v>
      </c>
      <c r="F44" s="16">
        <f t="shared" ref="F44:I44" si="26">F24-F42</f>
        <v>-158608.09578947371</v>
      </c>
      <c r="G44" s="16">
        <f t="shared" si="26"/>
        <v>-242637.35465817174</v>
      </c>
      <c r="H44" s="16">
        <f t="shared" si="26"/>
        <v>-327703.38479551079</v>
      </c>
      <c r="I44" s="16">
        <f t="shared" si="26"/>
        <v>-413779.04060200934</v>
      </c>
    </row>
    <row r="45" spans="1:9" x14ac:dyDescent="0.25">
      <c r="D45" s="10"/>
      <c r="E45" s="4"/>
      <c r="F45" s="4"/>
      <c r="G45" s="4"/>
      <c r="H45" s="4"/>
      <c r="I45" s="4"/>
    </row>
    <row r="46" spans="1:9" x14ac:dyDescent="0.25">
      <c r="A46" t="s">
        <v>30</v>
      </c>
      <c r="B46" s="4">
        <f>SUM(B35,B40)</f>
        <v>212000</v>
      </c>
      <c r="D46" s="12">
        <f>B46</f>
        <v>212000</v>
      </c>
      <c r="E46" s="4">
        <f>SUM(E42,E44)</f>
        <v>220845</v>
      </c>
      <c r="F46" s="4">
        <f t="shared" ref="F46:I46" si="27">SUM(F42,F44)</f>
        <v>222961.9</v>
      </c>
      <c r="G46" s="4">
        <f t="shared" si="27"/>
        <v>225101.13800000001</v>
      </c>
      <c r="H46" s="4">
        <f t="shared" si="27"/>
        <v>227263.16076</v>
      </c>
      <c r="I46" s="4">
        <f t="shared" si="27"/>
        <v>229448.42397519998</v>
      </c>
    </row>
    <row r="47" spans="1:9" x14ac:dyDescent="0.25">
      <c r="D47" s="10"/>
      <c r="E47" s="4"/>
      <c r="F47" s="4"/>
      <c r="G47" s="4"/>
      <c r="H47" s="4"/>
      <c r="I47" s="4"/>
    </row>
    <row r="48" spans="1:9" x14ac:dyDescent="0.25">
      <c r="A48" s="14" t="s">
        <v>31</v>
      </c>
      <c r="B48" s="14"/>
      <c r="C48" s="14"/>
      <c r="D48" s="15"/>
      <c r="E48" s="16">
        <f>E44-D44</f>
        <v>-75639</v>
      </c>
      <c r="F48" s="16">
        <f t="shared" ref="F48:I48" si="28">F44-E44</f>
        <v>-82969.095789473708</v>
      </c>
      <c r="G48" s="16">
        <f t="shared" si="28"/>
        <v>-84029.258868698031</v>
      </c>
      <c r="H48" s="16">
        <f t="shared" si="28"/>
        <v>-85066.030137339054</v>
      </c>
      <c r="I48" s="16">
        <f t="shared" si="28"/>
        <v>-86075.655806498544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01_03</vt:lpstr>
    </vt:vector>
  </TitlesOfParts>
  <Company>Fairfield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Merouane Ned</cp:lastModifiedBy>
  <dcterms:created xsi:type="dcterms:W3CDTF">2019-02-20T22:27:14Z</dcterms:created>
  <dcterms:modified xsi:type="dcterms:W3CDTF">2025-03-14T07:36:35Z</dcterms:modified>
</cp:coreProperties>
</file>