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rrymartin/Desktop/BOOTCAMP/class folder/module 1/crowdfunding analysis/"/>
    </mc:Choice>
  </mc:AlternateContent>
  <xr:revisionPtr revIDLastSave="0" documentId="13_ncr:1_{47CA71BA-CFDB-6649-8C32-E517FA4AE719}" xr6:coauthVersionLast="47" xr6:coauthVersionMax="47" xr10:uidLastSave="{00000000-0000-0000-0000-000000000000}"/>
  <bookViews>
    <workbookView xWindow="-37540" yWindow="-2120" windowWidth="36460" windowHeight="19240" activeTab="3" xr2:uid="{00000000-000D-0000-FFFF-FFFF00000000}"/>
  </bookViews>
  <sheets>
    <sheet name="Category Statistics" sheetId="2" r:id="rId1"/>
    <sheet name="Outcomes based on launch date" sheetId="4" r:id="rId2"/>
    <sheet name="box and whisker" sheetId="9" r:id="rId3"/>
    <sheet name="Theater Outcomes by Launch Date" sheetId="12" r:id="rId4"/>
    <sheet name="Outcomes Based on Goals" sheetId="14" r:id="rId5"/>
    <sheet name="kickstarter" sheetId="1" r:id="rId6"/>
    <sheet name="Failed US Kickstarters" sheetId="7" r:id="rId7"/>
    <sheet name="Successful US Kickstarters" sheetId="6" r:id="rId8"/>
    <sheet name="Descriptive Statistics" sheetId="8" r:id="rId9"/>
    <sheet name="Edinburgh Reasearch" sheetId="5" r:id="rId10"/>
    <sheet name="Sub Category Statistics" sheetId="3" r:id="rId11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6" r:id="rId12"/>
    <pivotCache cacheId="32" r:id="rId13"/>
    <pivotCache cacheId="4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B4" i="14"/>
  <c r="B13" i="14"/>
  <c r="B12" i="14"/>
  <c r="B11" i="14"/>
  <c r="B10" i="14"/>
  <c r="B9" i="14"/>
  <c r="B8" i="14"/>
  <c r="B7" i="14"/>
  <c r="B6" i="14"/>
  <c r="B5" i="14"/>
  <c r="D3" i="14"/>
  <c r="C3" i="14"/>
  <c r="B3" i="14"/>
  <c r="D2" i="14"/>
  <c r="C2" i="14"/>
  <c r="B2" i="14"/>
  <c r="C13" i="8"/>
  <c r="C12" i="8"/>
  <c r="C14" i="8" s="1"/>
  <c r="B13" i="8"/>
  <c r="B12" i="8"/>
  <c r="B14" i="8" s="1"/>
  <c r="C6" i="8"/>
  <c r="C5" i="8"/>
  <c r="C7" i="8" s="1"/>
  <c r="B6" i="8"/>
  <c r="B5" i="8"/>
  <c r="B7" i="8" s="1"/>
  <c r="C11" i="8"/>
  <c r="B11" i="8"/>
  <c r="C4" i="8"/>
  <c r="B4" i="8"/>
  <c r="C10" i="8"/>
  <c r="B10" i="8"/>
  <c r="C9" i="8"/>
  <c r="B9" i="8"/>
  <c r="C3" i="8"/>
  <c r="B3" i="8"/>
  <c r="B2" i="8"/>
  <c r="C2" i="8"/>
  <c r="F3" i="5"/>
  <c r="F4" i="5"/>
  <c r="F5" i="5"/>
  <c r="F6" i="5"/>
  <c r="F2" i="5"/>
  <c r="D3" i="5"/>
  <c r="D4" i="5"/>
  <c r="D5" i="5"/>
  <c r="D6" i="5"/>
  <c r="D2" i="5"/>
  <c r="B3" i="5"/>
  <c r="B4" i="5"/>
  <c r="B5" i="5"/>
  <c r="B6" i="5"/>
  <c r="B2" i="5"/>
  <c r="C3" i="5"/>
  <c r="C4" i="5"/>
  <c r="C5" i="5"/>
  <c r="C6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<sst xmlns="http://schemas.openxmlformats.org/spreadsheetml/2006/main" count="38383" uniqueCount="8419">
  <si>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</si>
  <si>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</si>
  <si>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</si>
  <si>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</si>
  <si>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</si>
  <si>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</si>
  <si>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</si>
  <si>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</si>
  <si>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</si>
  <si>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</si>
  <si>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</si>
  <si>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</si>
  <si>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</si>
  <si>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</si>
  <si>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</si>
  <si>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</si>
  <si>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</si>
  <si>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</si>
  <si>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</si>
  <si>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</si>
  <si>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</si>
  <si>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</si>
  <si>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</si>
  <si>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</si>
  <si>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</si>
  <si>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</si>
  <si>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</si>
  <si>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</si>
  <si>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</si>
  <si>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</si>
  <si>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</si>
  <si>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</si>
  <si>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</si>
  <si>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</si>
  <si>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</si>
  <si>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</si>
  <si>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</si>
  <si>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</si>
  <si>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</si>
  <si>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</si>
  <si>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</si>
  <si>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</si>
  <si>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</si>
  <si>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</si>
  <si>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</si>
  <si>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</si>
  <si>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</si>
  <si>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</si>
  <si>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</si>
  <si>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</si>
  <si>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</si>
  <si>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</si>
  <si>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</si>
  <si>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</si>
  <si>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</si>
  <si>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</si>
  <si>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</si>
  <si>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</si>
  <si>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</si>
  <si>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</si>
  <si>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</si>
  <si>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</si>
  <si>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</si>
  <si>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</si>
  <si>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</si>
  <si>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</si>
  <si>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</si>
  <si>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</si>
  <si>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</si>
  <si>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</si>
  <si>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</si>
  <si>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</si>
  <si>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</si>
  <si>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</si>
  <si>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</si>
  <si>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</si>
  <si>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</si>
  <si>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</si>
  <si>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</si>
  <si>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</si>
  <si>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</si>
  <si>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</si>
  <si>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</si>
  <si>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</si>
  <si>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</si>
  <si>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</si>
  <si>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</si>
  <si>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</si>
  <si>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</si>
  <si>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</si>
  <si>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</si>
  <si>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</si>
  <si>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</si>
  <si>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</si>
  <si>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</si>
  <si>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</si>
  <si>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</si>
  <si>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</si>
  <si>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</si>
  <si>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</si>
  <si>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</si>
  <si>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</si>
  <si>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</si>
  <si>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</si>
  <si>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</si>
  <si>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</si>
  <si>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</si>
  <si>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</si>
  <si>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</si>
  <si>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</si>
  <si>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</si>
  <si>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</si>
  <si>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</si>
  <si>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</si>
  <si>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</si>
  <si>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</si>
  <si>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</si>
  <si>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</si>
  <si>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</si>
  <si>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</si>
  <si>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</si>
  <si>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</si>
  <si>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</si>
  <si>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</si>
  <si>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</si>
  <si>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</si>
  <si>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</si>
  <si>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</si>
  <si>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</si>
  <si>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</si>
  <si>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</si>
  <si>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</si>
  <si>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</si>
  <si>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</si>
  <si>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</si>
  <si>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</si>
  <si>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</si>
  <si>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</si>
  <si>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</si>
  <si>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</si>
  <si>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</si>
  <si>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</si>
  <si>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</si>
  <si>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</si>
  <si>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</si>
  <si>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</si>
  <si>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</si>
  <si>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</si>
  <si>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</si>
  <si>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</si>
  <si>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</si>
  <si>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</si>
  <si>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</si>
  <si>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</si>
  <si>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</si>
  <si>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</si>
  <si>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</si>
  <si>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</si>
  <si>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</si>
  <si>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</si>
  <si>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</si>
  <si>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</si>
  <si>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</si>
  <si>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</si>
  <si>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</si>
  <si>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</si>
  <si>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</si>
  <si>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</si>
  <si>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</si>
  <si>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</si>
  <si>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</si>
  <si>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</si>
  <si>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</si>
  <si>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</si>
  <si>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</si>
  <si>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</si>
  <si>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</si>
  <si>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</si>
  <si>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</si>
  <si>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</si>
  <si>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</si>
  <si>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</si>
  <si>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</si>
  <si>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</si>
  <si>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</si>
  <si>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</si>
  <si>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</si>
  <si>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</si>
  <si>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</si>
  <si>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</si>
  <si>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</si>
  <si>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</si>
  <si>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</si>
  <si>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</si>
  <si>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</si>
  <si>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</si>
  <si>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</si>
  <si>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</si>
  <si>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</si>
  <si>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</si>
  <si>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</si>
  <si>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</si>
  <si>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</si>
  <si>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</si>
  <si>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</si>
  <si>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</si>
  <si>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</si>
  <si>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</si>
  <si>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</si>
  <si>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</si>
  <si>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</si>
  <si>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</si>
  <si>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</si>
  <si>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</si>
  <si>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</si>
  <si>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</si>
  <si>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</si>
  <si>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</si>
  <si>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</si>
  <si>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</si>
  <si>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</si>
  <si>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</si>
  <si>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</si>
  <si>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</si>
  <si>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</si>
  <si>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</si>
  <si>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</si>
  <si>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</si>
  <si>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</si>
  <si>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</si>
  <si>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</si>
  <si>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</si>
  <si>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</si>
  <si>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</si>
  <si>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</si>
  <si>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</si>
  <si>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</si>
  <si>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</si>
  <si>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</si>
  <si>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</si>
  <si>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</si>
  <si>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</si>
  <si>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</si>
  <si>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</si>
  <si>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</si>
  <si>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</si>
  <si>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</si>
  <si>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</si>
  <si>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</si>
  <si>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</si>
  <si>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</si>
  <si>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</si>
  <si>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</si>
  <si>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</si>
  <si>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</si>
  <si>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</si>
  <si>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</si>
  <si>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</si>
  <si>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</si>
  <si>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</si>
  <si>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</si>
  <si>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</si>
  <si>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</si>
  <si>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</si>
  <si>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</si>
  <si>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</si>
  <si>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</si>
  <si>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</si>
  <si>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</si>
  <si>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</si>
  <si>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</si>
  <si>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</si>
  <si>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</si>
  <si>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</si>
  <si>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</si>
  <si>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</si>
  <si>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</si>
  <si>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</si>
  <si>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</si>
  <si>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</si>
  <si>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</si>
  <si>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</si>
  <si>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</si>
  <si>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</si>
  <si>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</si>
  <si>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</si>
  <si>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</si>
  <si>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</si>
  <si>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</si>
  <si>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</si>
  <si>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</si>
  <si>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</si>
  <si>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</si>
  <si>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</si>
  <si>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</si>
  <si>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</si>
  <si>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</si>
  <si>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</si>
  <si>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</si>
  <si>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</si>
  <si>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</si>
  <si>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</si>
  <si>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</si>
  <si>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</si>
  <si>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</si>
  <si>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</si>
  <si>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</si>
  <si>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</si>
  <si>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</si>
  <si>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</si>
  <si>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</si>
  <si>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</si>
  <si>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</si>
  <si>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</si>
  <si>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</si>
  <si>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</si>
  <si>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</si>
  <si>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</si>
  <si>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</si>
  <si>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</si>
  <si>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</si>
  <si>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</si>
  <si>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</si>
  <si>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</si>
  <si>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</si>
  <si>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</si>
  <si>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</si>
  <si>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</si>
  <si>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</si>
  <si>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</si>
  <si>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</si>
  <si>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</si>
  <si>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</si>
  <si>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</si>
  <si>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</si>
  <si>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</si>
  <si>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</si>
  <si>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</si>
  <si>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</si>
  <si>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</si>
  <si>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</si>
  <si>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</si>
  <si>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</si>
  <si>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</si>
  <si>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</si>
  <si>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</si>
  <si>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</si>
  <si>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</si>
  <si>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</si>
  <si>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</si>
  <si>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</si>
  <si>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</si>
  <si>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</si>
  <si>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</si>
  <si>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</si>
  <si>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</si>
  <si>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</si>
  <si>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</si>
  <si>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</si>
  <si>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</si>
  <si>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</si>
  <si>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</si>
  <si>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</si>
  <si>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</si>
  <si>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</si>
  <si>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</si>
  <si>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</si>
  <si>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</si>
  <si>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</si>
  <si>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</si>
  <si>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</si>
  <si>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</si>
  <si>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</si>
  <si>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</si>
  <si>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</si>
  <si>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</si>
  <si>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</si>
  <si>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</si>
  <si>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</si>
  <si>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</si>
  <si>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</si>
  <si>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</si>
  <si>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</si>
  <si>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</si>
  <si>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</si>
  <si>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</si>
  <si>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</si>
  <si>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</si>
  <si>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</si>
  <si>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</si>
  <si>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</si>
  <si>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</si>
  <si>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</si>
  <si>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</si>
  <si>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</si>
  <si>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</si>
  <si>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</si>
  <si>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</si>
  <si>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</si>
  <si>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</si>
  <si>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</si>
  <si>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</si>
  <si>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</si>
  <si>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</si>
  <si>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</si>
  <si>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</si>
  <si>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</si>
  <si>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</si>
  <si>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</si>
  <si>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</si>
  <si>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</si>
  <si>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</si>
  <si>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</si>
  <si>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</si>
  <si>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</si>
  <si>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</si>
  <si>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</si>
  <si>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</si>
  <si>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</si>
  <si>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</si>
  <si>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</si>
  <si>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</si>
  <si>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</si>
  <si>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</si>
  <si>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</si>
  <si>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</si>
  <si>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</si>
  <si>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</si>
  <si>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</si>
  <si>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</si>
  <si>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</si>
  <si>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</si>
  <si>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</si>
  <si>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</si>
  <si>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</si>
  <si>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</si>
  <si>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</si>
  <si>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</si>
  <si>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</si>
  <si>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</si>
  <si>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</si>
  <si>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</si>
  <si>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</si>
  <si>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</si>
  <si>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</si>
  <si>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</si>
  <si>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</si>
  <si>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</si>
  <si>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</si>
  <si>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</si>
  <si>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</si>
  <si>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</si>
  <si>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</si>
  <si>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</si>
  <si>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</si>
  <si>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</si>
  <si>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</si>
  <si>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</si>
  <si>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</si>
  <si>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</si>
  <si>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</si>
  <si>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</si>
  <si>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</si>
  <si>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</si>
  <si>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</si>
  <si>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</si>
  <si>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</si>
  <si>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</si>
  <si>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</si>
  <si>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</si>
  <si>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</si>
  <si>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</si>
  <si>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</si>
  <si>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</si>
  <si>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</si>
  <si>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</si>
  <si>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</si>
  <si>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</si>
  <si>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</si>
  <si>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</si>
  <si>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</si>
  <si>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</si>
  <si>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</si>
  <si>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</si>
  <si>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</si>
  <si>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</si>
  <si>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</si>
  <si>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</si>
  <si>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</si>
  <si>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</si>
  <si>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</si>
  <si>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</si>
  <si>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</si>
  <si>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</si>
  <si>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</si>
  <si>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</si>
  <si>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</si>
  <si>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</si>
  <si>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</si>
  <si>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</si>
  <si>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</si>
  <si>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</si>
  <si>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</si>
  <si>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</si>
  <si>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</si>
  <si>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</si>
  <si>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</si>
  <si>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</si>
  <si>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</si>
  <si>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</si>
  <si>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</si>
  <si>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</si>
  <si>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</si>
  <si>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</si>
  <si>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</si>
  <si>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</si>
  <si>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</si>
  <si>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</si>
  <si>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</si>
  <si>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</si>
  <si>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</si>
  <si>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</si>
  <si>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</si>
  <si>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</si>
  <si>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</si>
  <si>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</si>
  <si>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</si>
  <si>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</si>
  <si>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</si>
  <si>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</si>
  <si>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</si>
  <si>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</si>
  <si>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</si>
  <si>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</si>
  <si>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</si>
  <si>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</si>
  <si>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</si>
  <si>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</si>
  <si>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</si>
  <si>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</si>
  <si>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</si>
  <si>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</si>
  <si>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</si>
  <si>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</si>
  <si>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</si>
  <si>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</si>
  <si>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</si>
  <si>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</si>
  <si>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</si>
  <si>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</si>
  <si>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</si>
  <si>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</si>
  <si>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</si>
  <si>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</si>
  <si>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</si>
  <si>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</si>
  <si>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</si>
  <si>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</si>
  <si>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</si>
  <si>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</si>
  <si>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</si>
  <si>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</si>
  <si>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</si>
  <si>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</si>
  <si>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</si>
  <si>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</si>
  <si>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</si>
  <si>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</si>
  <si>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</si>
  <si>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</si>
  <si>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</si>
  <si>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</si>
  <si>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</si>
  <si>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</si>
  <si>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</si>
  <si>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</si>
  <si>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</si>
  <si>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</si>
  <si>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</si>
  <si>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</si>
  <si>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</si>
  <si>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</si>
  <si>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</si>
  <si>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</si>
  <si>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</si>
  <si>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</si>
  <si>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</si>
  <si>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</si>
  <si>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</si>
  <si>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</si>
  <si>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</si>
  <si>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</si>
  <si>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</si>
  <si>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</si>
  <si>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</si>
  <si>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</si>
  <si>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</si>
  <si>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</si>
  <si>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</si>
  <si>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</si>
  <si>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</si>
  <si>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</si>
  <si>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</si>
  <si>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</si>
  <si>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</si>
  <si>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</si>
  <si>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</si>
  <si>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</si>
  <si>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</si>
  <si>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</si>
  <si>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</si>
  <si>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</si>
  <si>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</si>
  <si>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</si>
  <si>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</si>
  <si>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</si>
  <si>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</si>
  <si>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</si>
  <si>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</si>
  <si>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</si>
  <si>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</si>
  <si>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</si>
  <si>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</si>
  <si>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</si>
  <si>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</si>
  <si>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</si>
  <si>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</si>
  <si>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</si>
  <si>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</si>
  <si>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</si>
  <si>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</si>
  <si>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</si>
  <si>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</si>
  <si>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</si>
  <si>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</si>
  <si>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</si>
  <si>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</si>
  <si>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</si>
  <si>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</si>
  <si>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</si>
  <si>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</si>
  <si>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</si>
  <si>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</si>
  <si>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</si>
  <si>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</si>
  <si>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</si>
  <si>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</si>
  <si>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</si>
  <si>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</si>
  <si>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</si>
  <si>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</si>
  <si>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</si>
  <si>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</si>
  <si>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</si>
  <si>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</si>
  <si>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</si>
  <si>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</si>
  <si>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</si>
  <si>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</si>
  <si>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</si>
  <si>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</si>
  <si>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</si>
  <si>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</si>
  <si>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</si>
  <si>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</si>
  <si>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</si>
  <si>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</si>
  <si>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</si>
  <si>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</si>
  <si>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</si>
  <si>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</si>
  <si>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</si>
  <si>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</si>
  <si>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</si>
  <si>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</si>
  <si>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</si>
  <si>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</si>
  <si>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</si>
  <si>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</si>
  <si>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</si>
  <si>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</si>
  <si>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</si>
  <si>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</si>
  <si>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</si>
  <si>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</si>
  <si>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</si>
  <si>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</si>
  <si>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</si>
  <si>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</si>
  <si>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</si>
  <si>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</si>
  <si>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</si>
  <si>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</si>
  <si>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</si>
  <si>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</si>
  <si>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</si>
  <si>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</si>
  <si>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</si>
  <si>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</si>
  <si>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</si>
  <si>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</si>
  <si>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</si>
  <si>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</si>
  <si>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</si>
  <si>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</si>
  <si>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</si>
  <si>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</si>
  <si>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</si>
  <si>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</si>
  <si>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</si>
  <si>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</si>
  <si>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</si>
  <si>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</si>
  <si>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</si>
  <si>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</si>
  <si>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</si>
  <si>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</si>
  <si>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</si>
  <si>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</si>
  <si>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</si>
  <si>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</si>
  <si>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</si>
  <si>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</si>
  <si>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</si>
  <si>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</si>
  <si>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</si>
  <si>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</si>
  <si>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</si>
  <si>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</si>
  <si>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</si>
  <si>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</si>
  <si>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</si>
  <si>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</si>
  <si>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</si>
  <si>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</si>
  <si>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</si>
  <si>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</si>
  <si>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</si>
  <si>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</si>
  <si>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</si>
  <si>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</si>
  <si>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</si>
  <si>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</si>
  <si>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</si>
  <si>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</si>
  <si>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</si>
  <si>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</si>
  <si>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</si>
  <si>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</si>
  <si>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</si>
  <si>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</si>
  <si>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</si>
  <si>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</si>
  <si>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</si>
  <si>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</si>
  <si>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</si>
  <si>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</si>
  <si>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</si>
  <si>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</si>
  <si>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</si>
  <si>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</si>
  <si>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</si>
  <si>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</si>
  <si>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</si>
  <si>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</si>
  <si>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</si>
  <si>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</si>
  <si>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</si>
  <si>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</si>
  <si>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</si>
  <si>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</si>
  <si>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</si>
  <si>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</si>
  <si>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</si>
  <si>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</si>
  <si>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</si>
  <si>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</si>
  <si>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</si>
  <si>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</si>
  <si>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</si>
  <si>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</si>
  <si>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</si>
  <si>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</si>
  <si>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</si>
  <si>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</si>
  <si>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</si>
  <si>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</si>
  <si>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</si>
  <si>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</si>
  <si>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</si>
  <si>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</si>
  <si>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</si>
  <si>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</si>
  <si>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</si>
  <si>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</si>
  <si>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</si>
  <si>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</si>
  <si>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</si>
  <si>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</si>
  <si>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</si>
  <si>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</si>
  <si>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</si>
  <si>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</si>
  <si>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</si>
  <si>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</si>
  <si>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</si>
  <si>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</si>
  <si>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</si>
  <si>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</si>
  <si>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</si>
  <si>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</si>
  <si>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</si>
  <si>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</si>
  <si>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</si>
  <si>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</si>
  <si>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</si>
  <si>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</si>
  <si>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</si>
  <si>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</si>
  <si>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</si>
  <si>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</si>
  <si>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</si>
  <si>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</si>
  <si>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</si>
  <si>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</si>
  <si>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</si>
  <si>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</si>
  <si>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</si>
  <si>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</si>
  <si>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</si>
  <si>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</si>
  <si>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</si>
  <si>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</si>
  <si>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</si>
  <si>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</si>
  <si>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</si>
  <si>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</si>
  <si>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</si>
  <si>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</si>
  <si>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</si>
  <si>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</si>
  <si>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</si>
  <si>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</si>
  <si>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</si>
  <si>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</si>
  <si>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</si>
  <si>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</si>
  <si>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</si>
  <si>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</si>
  <si>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</si>
  <si>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</si>
  <si>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</si>
  <si>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</si>
  <si>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</si>
  <si>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</si>
  <si>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</si>
  <si>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</si>
  <si>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</si>
  <si>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</si>
  <si>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</si>
  <si>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</si>
  <si>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</si>
  <si>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</si>
  <si>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</si>
  <si>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</si>
  <si>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</si>
  <si>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</si>
  <si>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</si>
  <si>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</si>
  <si>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</si>
  <si>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</si>
  <si>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</si>
  <si>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</si>
  <si>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</si>
  <si>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</si>
  <si>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</si>
  <si>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</si>
  <si>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</si>
  <si>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</si>
  <si>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</si>
  <si>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</si>
  <si>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</si>
  <si>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</si>
  <si>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</si>
  <si>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</si>
  <si>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</si>
  <si>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</si>
  <si>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</si>
  <si>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</si>
  <si>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</si>
  <si>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</si>
  <si>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</si>
  <si>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</si>
  <si>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</si>
  <si>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</si>
  <si>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</si>
  <si>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</si>
  <si>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</si>
  <si>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</si>
  <si>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</si>
  <si>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</si>
  <si>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</si>
  <si>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</si>
  <si>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</si>
  <si>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</si>
  <si>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</si>
  <si>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</si>
  <si>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</si>
  <si>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</si>
  <si>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</si>
  <si>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</si>
  <si>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</si>
  <si>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</si>
  <si>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</si>
  <si>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</si>
  <si>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</si>
  <si>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</si>
  <si>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</si>
  <si>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</si>
  <si>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</si>
  <si>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</si>
  <si>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</si>
  <si>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</si>
  <si>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</si>
  <si>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</si>
  <si>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</si>
  <si>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</si>
  <si>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</si>
  <si>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</si>
  <si>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</si>
  <si>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</si>
  <si>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</si>
  <si>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</si>
  <si>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</si>
  <si>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</si>
  <si>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</si>
  <si>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</si>
  <si>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</si>
  <si>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</si>
  <si>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</si>
  <si>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</si>
  <si>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</si>
  <si>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</si>
  <si>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</si>
  <si>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</si>
  <si>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</si>
  <si>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</si>
  <si>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</si>
  <si>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</si>
  <si>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</si>
  <si>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</si>
  <si>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</si>
  <si>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</si>
  <si>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</si>
  <si>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</si>
  <si>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</si>
  <si>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</si>
  <si>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</si>
  <si>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</si>
  <si>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</si>
  <si>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</si>
  <si>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</si>
  <si>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</si>
  <si>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</si>
  <si>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</si>
  <si>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</si>
  <si>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</si>
  <si>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</si>
  <si>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</si>
  <si>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</si>
  <si>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</si>
  <si>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</si>
  <si>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</si>
  <si>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</si>
  <si>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</si>
  <si>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</si>
  <si>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</si>
  <si>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</si>
  <si>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</si>
  <si>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</si>
  <si>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</si>
  <si>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</si>
  <si>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</si>
  <si>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</si>
  <si>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</si>
  <si>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</si>
  <si>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</si>
  <si>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</si>
  <si>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</si>
  <si>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</si>
  <si>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</si>
  <si>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</si>
  <si>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</si>
  <si>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</si>
  <si>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</si>
  <si>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</si>
  <si>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</si>
  <si>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</si>
  <si>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</si>
  <si>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</si>
  <si>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</si>
  <si>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</si>
  <si>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</si>
  <si>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</si>
  <si>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</si>
  <si>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</si>
  <si>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</si>
  <si>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</si>
  <si>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</si>
  <si>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</si>
  <si>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</si>
  <si>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</si>
  <si>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</si>
  <si>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</si>
  <si>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</si>
  <si>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</si>
  <si>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</si>
  <si>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</si>
  <si>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</si>
  <si>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</si>
  <si>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</si>
  <si>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</si>
  <si>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</si>
  <si>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</si>
  <si>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</si>
  <si>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</si>
  <si>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</si>
  <si>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</si>
  <si>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</si>
  <si>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</si>
  <si>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</si>
  <si>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</si>
  <si>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</si>
  <si>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</si>
  <si>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</si>
  <si>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</si>
  <si>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</si>
  <si>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</si>
  <si>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</si>
  <si>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</si>
  <si>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</si>
  <si>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</si>
  <si>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</si>
  <si>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</si>
  <si>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</si>
  <si>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</si>
  <si>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</si>
  <si>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</si>
  <si>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</si>
  <si>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</si>
  <si>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</si>
  <si>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</si>
  <si>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</si>
  <si>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</si>
  <si>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</si>
  <si>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</si>
  <si>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</si>
  <si>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</si>
  <si>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</si>
  <si>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</si>
  <si>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</si>
  <si>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</si>
  <si>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</si>
  <si>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</si>
  <si>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</si>
  <si>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</si>
  <si>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</si>
  <si>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</si>
  <si>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</si>
  <si>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</si>
  <si>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</si>
  <si>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</si>
  <si>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</si>
  <si>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</si>
  <si>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</si>
  <si>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</si>
  <si>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</si>
  <si>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</si>
  <si>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</si>
  <si>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</si>
  <si>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</si>
  <si>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</si>
  <si>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</si>
  <si>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</si>
  <si>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</si>
  <si>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</si>
  <si>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</si>
  <si>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</si>
  <si>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</si>
  <si>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</si>
  <si>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</si>
  <si>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</si>
  <si>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</si>
  <si>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</si>
  <si>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</si>
  <si>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</si>
  <si>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</si>
  <si>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</si>
  <si>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</si>
  <si>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</si>
  <si>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</si>
  <si>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</si>
  <si>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</si>
  <si>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</si>
  <si>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</si>
  <si>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</si>
  <si>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</si>
  <si>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</si>
  <si>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</si>
  <si>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</si>
  <si>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</si>
  <si>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</si>
  <si>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</si>
  <si>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</si>
  <si>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</si>
  <si>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</si>
  <si>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</si>
  <si>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</si>
  <si>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</si>
  <si>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</si>
  <si>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</si>
  <si>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</si>
  <si>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</si>
  <si>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</si>
  <si>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</si>
  <si>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</si>
  <si>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</si>
  <si>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</si>
  <si>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</si>
  <si>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</si>
  <si>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</si>
  <si>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</si>
  <si>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</si>
  <si>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</si>
  <si>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</si>
  <si>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</si>
  <si>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</si>
  <si>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</si>
  <si>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</si>
  <si>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</si>
  <si>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</si>
  <si>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</si>
  <si>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</si>
  <si>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</si>
  <si>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</si>
  <si>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</si>
  <si>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</si>
  <si>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</si>
  <si>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</si>
  <si>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</si>
  <si>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</si>
  <si>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</si>
  <si>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</si>
  <si>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</si>
  <si>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</si>
  <si>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</si>
  <si>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</si>
  <si>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</si>
  <si>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</si>
  <si>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</si>
  <si>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</si>
  <si>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</si>
  <si>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</si>
  <si>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</si>
  <si>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</si>
  <si>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</si>
  <si>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</si>
  <si>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</si>
  <si>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</si>
  <si>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</si>
  <si>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</si>
  <si>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</si>
  <si>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</si>
  <si>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</si>
  <si>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</si>
  <si>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</si>
  <si>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</si>
  <si>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</si>
  <si>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</si>
  <si>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</si>
  <si>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</si>
  <si>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</si>
  <si>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</si>
  <si>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</si>
  <si>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</si>
  <si>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</si>
  <si>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</si>
  <si>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</si>
  <si>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</si>
  <si>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</si>
  <si>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</si>
  <si>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</si>
  <si>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</si>
  <si>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</si>
  <si>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</si>
  <si>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</si>
  <si>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</si>
  <si>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</si>
  <si>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</si>
  <si>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</si>
  <si>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</si>
  <si>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</si>
  <si>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</si>
  <si>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</si>
  <si>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</si>
  <si>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</si>
  <si>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</si>
  <si>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</si>
  <si>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</si>
  <si>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</si>
  <si>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</si>
  <si>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</si>
  <si>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</si>
  <si>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</si>
  <si>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</si>
  <si>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</si>
  <si>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</si>
  <si>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</si>
  <si>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</si>
  <si>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</si>
  <si>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</si>
  <si>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</si>
  <si>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</si>
  <si>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</si>
  <si>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</si>
  <si>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</si>
  <si>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</si>
  <si>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</si>
  <si>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</si>
  <si>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</si>
  <si>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</si>
  <si>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</si>
  <si>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</si>
  <si>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</si>
  <si>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</si>
  <si>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</si>
  <si>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</si>
  <si>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</si>
  <si>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</si>
  <si>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</si>
  <si>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</si>
  <si>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</si>
  <si>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</si>
  <si>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</si>
  <si>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</si>
  <si>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</si>
  <si>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</si>
  <si>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</si>
  <si>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</si>
  <si>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</si>
  <si>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</si>
  <si>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</si>
  <si>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</si>
  <si>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</si>
  <si>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</si>
  <si>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</si>
  <si>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</si>
  <si>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</si>
  <si>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</si>
  <si>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</si>
  <si>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</si>
  <si>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</si>
  <si>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</si>
  <si>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</si>
  <si>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</si>
  <si>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</si>
  <si>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</si>
  <si>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</si>
  <si>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</si>
  <si>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</si>
  <si>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</si>
  <si>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</si>
  <si>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</si>
  <si>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</si>
  <si>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</si>
  <si>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</si>
  <si>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</si>
  <si>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</si>
  <si>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</si>
  <si>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</si>
  <si>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</si>
  <si>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</si>
  <si>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</si>
  <si>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</si>
  <si>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</si>
  <si>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</si>
  <si>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</si>
  <si>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</si>
  <si>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</si>
  <si>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</si>
  <si>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</si>
  <si>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</si>
  <si>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</si>
  <si>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</si>
  <si>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</si>
  <si>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</si>
  <si>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</si>
  <si>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</si>
  <si>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</si>
  <si>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</si>
  <si>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</si>
  <si>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</si>
  <si>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</si>
  <si>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</si>
  <si>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</si>
  <si>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</si>
  <si>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</si>
  <si>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</si>
  <si>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</si>
  <si>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</si>
  <si>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</si>
  <si>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</si>
  <si>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</si>
  <si>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</si>
  <si>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</si>
  <si>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</si>
  <si>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</si>
  <si>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</si>
  <si>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</si>
  <si>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</si>
  <si>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</si>
  <si>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</si>
  <si>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</si>
  <si>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</si>
  <si>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</si>
  <si>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</si>
  <si>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</si>
  <si>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</si>
  <si>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</si>
  <si>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</si>
  <si>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</si>
  <si>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</si>
  <si>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</si>
  <si>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</si>
  <si>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</si>
  <si>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</si>
  <si>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</si>
  <si>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</si>
  <si>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</si>
  <si>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</si>
  <si>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</si>
  <si>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</si>
  <si>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</si>
  <si>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</si>
  <si>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</si>
  <si>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</si>
  <si>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</si>
  <si>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</si>
  <si>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</si>
  <si>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</si>
  <si>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</si>
  <si>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</si>
  <si>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</si>
  <si>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</si>
  <si>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</si>
  <si>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</si>
  <si>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</si>
  <si>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</si>
  <si>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</si>
  <si>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</si>
  <si>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</si>
  <si>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</si>
  <si>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</si>
  <si>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</si>
  <si>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</si>
  <si>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</si>
  <si>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</si>
  <si>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</si>
  <si>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</si>
  <si>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</si>
  <si>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</si>
  <si>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</si>
  <si>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</si>
  <si>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</si>
  <si>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</si>
  <si>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</si>
  <si>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</si>
  <si>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</si>
  <si>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</si>
  <si>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</si>
  <si>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</si>
  <si>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</si>
  <si>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</si>
  <si>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</si>
  <si>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</si>
  <si>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</si>
  <si>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</si>
  <si>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</si>
  <si>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</si>
  <si>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</si>
  <si>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</si>
  <si>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</si>
  <si>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</si>
  <si>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</si>
  <si>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</si>
  <si>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</si>
  <si>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</si>
  <si>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</si>
  <si>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</si>
  <si>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</si>
  <si>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</si>
  <si>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</si>
  <si>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</si>
  <si>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</si>
  <si>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</si>
  <si>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</si>
  <si>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</si>
  <si>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</si>
  <si>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</si>
  <si>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</si>
  <si>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</si>
  <si>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</si>
  <si>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</si>
  <si>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</si>
  <si>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</si>
  <si>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</si>
  <si>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</si>
  <si>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</si>
  <si>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</si>
  <si>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</si>
  <si>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</si>
  <si>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</si>
  <si>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</si>
  <si>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</si>
  <si>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</si>
  <si>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</si>
  <si>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</si>
  <si>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</si>
  <si>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</si>
  <si>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</si>
  <si>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</si>
  <si>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</si>
  <si>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</si>
  <si>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</si>
  <si>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</si>
  <si>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</si>
  <si>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</si>
  <si>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</si>
  <si>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</si>
  <si>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</si>
  <si>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</si>
  <si>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</si>
  <si>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</si>
  <si>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</si>
  <si>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</si>
  <si>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</si>
  <si>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</si>
  <si>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</si>
  <si>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</si>
  <si>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</si>
  <si>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</si>
  <si>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</si>
  <si>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</si>
  <si>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</si>
  <si>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</si>
  <si>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</si>
  <si>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</si>
  <si>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</si>
  <si>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</si>
  <si>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</si>
  <si>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</si>
  <si>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</si>
  <si>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</si>
  <si>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</si>
  <si>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</si>
  <si>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</si>
  <si>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</si>
  <si>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</si>
  <si>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</si>
  <si>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</si>
  <si>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</si>
  <si>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</si>
  <si>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</si>
  <si>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</si>
  <si>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</si>
  <si>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</si>
  <si>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</si>
  <si>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</si>
  <si>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</si>
  <si>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</si>
  <si>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</si>
  <si>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</si>
  <si>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</si>
  <si>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</si>
  <si>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</si>
  <si>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</si>
  <si>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</si>
  <si>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</si>
  <si>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</si>
  <si>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</si>
  <si>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</si>
  <si>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</si>
  <si>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</si>
  <si>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</si>
  <si>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</si>
  <si>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</si>
  <si>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</si>
  <si>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</si>
  <si>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</si>
  <si>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</si>
  <si>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</si>
  <si>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</si>
  <si>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</si>
  <si>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</si>
  <si>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</si>
  <si>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</si>
  <si>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</si>
  <si>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</si>
  <si>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</si>
  <si>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</si>
  <si>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</si>
  <si>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</si>
  <si>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</si>
  <si>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</si>
  <si>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</si>
  <si>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</si>
  <si>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</si>
  <si>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</si>
  <si>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</si>
  <si>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</si>
  <si>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</si>
  <si>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</si>
  <si>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</si>
  <si>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</si>
  <si>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</si>
  <si>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</si>
  <si>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</si>
  <si>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</si>
  <si>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</si>
  <si>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</si>
  <si>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</si>
  <si>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</si>
  <si>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</si>
  <si>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</si>
  <si>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</si>
  <si>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</si>
  <si>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</si>
  <si>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</si>
  <si>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</si>
  <si>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</si>
  <si>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</si>
  <si>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</si>
  <si>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</si>
  <si>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</si>
  <si>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</si>
  <si>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</si>
  <si>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</si>
  <si>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</si>
  <si>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</si>
  <si>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</si>
  <si>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</si>
  <si>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</si>
  <si>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</si>
  <si>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</si>
  <si>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</si>
  <si>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</si>
  <si>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</si>
  <si>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</si>
  <si>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</si>
  <si>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</si>
  <si>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</si>
  <si>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</si>
  <si>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</si>
  <si>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</si>
  <si>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</si>
  <si>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</si>
  <si>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</si>
  <si>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</si>
  <si>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</si>
  <si>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</si>
  <si>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</si>
  <si>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</si>
  <si>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</si>
  <si>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</si>
  <si>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</si>
  <si>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</si>
  <si>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</si>
  <si>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</si>
  <si>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</si>
  <si>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</si>
  <si>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</si>
  <si>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</si>
  <si>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</si>
  <si>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</si>
  <si>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</si>
  <si>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</si>
  <si>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</si>
  <si>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</si>
  <si>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</si>
  <si>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</si>
  <si>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</si>
  <si>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</si>
  <si>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</si>
  <si>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</si>
  <si>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</si>
  <si>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</si>
  <si>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</si>
  <si>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</si>
  <si>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</si>
  <si>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</si>
  <si>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</si>
  <si>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</si>
  <si>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</si>
  <si>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</si>
  <si>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</si>
  <si>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</si>
  <si>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</si>
  <si>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</si>
  <si>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</si>
  <si>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</si>
  <si>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</si>
  <si>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</si>
  <si>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</si>
  <si>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</si>
  <si>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</si>
  <si>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</si>
  <si>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</si>
  <si>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</si>
  <si>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</si>
  <si>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</si>
  <si>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</si>
  <si>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</si>
  <si>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</si>
  <si>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</si>
  <si>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</si>
  <si>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</si>
  <si>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</si>
  <si>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</si>
  <si>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</si>
  <si>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</si>
  <si>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</si>
  <si>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</si>
  <si>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</si>
  <si>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</si>
  <si>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</si>
  <si>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</si>
  <si>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</si>
  <si>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</si>
  <si>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</si>
  <si>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</si>
  <si>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</si>
  <si>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</si>
  <si>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</si>
  <si>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</si>
  <si>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</si>
  <si>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</si>
  <si>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</si>
  <si>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</si>
  <si>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</si>
  <si>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</si>
  <si>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</si>
  <si>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</si>
  <si>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</si>
  <si>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</si>
  <si>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</si>
  <si>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</si>
  <si>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</si>
  <si>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</si>
  <si>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</si>
  <si>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</si>
  <si>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</si>
  <si>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</si>
  <si>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</si>
  <si>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</si>
  <si>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</si>
  <si>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</si>
  <si>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</si>
  <si>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</si>
  <si>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</si>
  <si>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</si>
  <si>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</si>
  <si>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</si>
  <si>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</si>
  <si>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</si>
  <si>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</si>
  <si>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</si>
  <si>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</si>
  <si>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</si>
  <si>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</si>
  <si>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</si>
  <si>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</si>
  <si>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</si>
  <si>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</si>
  <si>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</si>
  <si>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</si>
  <si>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</si>
  <si>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</si>
  <si>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</si>
  <si>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</si>
  <si>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</si>
  <si>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</si>
  <si>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</si>
  <si>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</si>
  <si>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</si>
  <si>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</si>
  <si>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</si>
  <si>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</si>
  <si>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</si>
  <si>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</si>
  <si>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</si>
  <si>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</si>
  <si>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</si>
  <si>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</si>
  <si>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</si>
  <si>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</si>
  <si>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</si>
  <si>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</si>
  <si>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</si>
  <si>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</si>
  <si>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</si>
  <si>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</si>
  <si>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</si>
  <si>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</si>
  <si>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</si>
  <si>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</si>
  <si>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</si>
  <si>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</si>
  <si>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</si>
  <si>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</si>
  <si>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</si>
  <si>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</si>
  <si>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</si>
  <si>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</si>
  <si>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</si>
  <si>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</si>
  <si>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</si>
  <si>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</si>
  <si>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</si>
  <si>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</si>
  <si>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</si>
  <si>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</si>
  <si>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</si>
  <si>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</si>
  <si>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</si>
  <si>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</si>
  <si>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</si>
  <si>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</si>
  <si>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</si>
  <si>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</si>
  <si>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</si>
  <si>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</si>
  <si>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</si>
  <si>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</si>
  <si>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</si>
  <si>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</si>
  <si>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</si>
  <si>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</si>
  <si>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</si>
  <si>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</si>
  <si>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</si>
  <si>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</si>
  <si>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</si>
  <si>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</si>
  <si>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</si>
  <si>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</si>
  <si>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</si>
  <si>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</si>
  <si>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</si>
  <si>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</si>
  <si>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</si>
  <si>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</si>
  <si>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</si>
  <si>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</si>
  <si>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</si>
  <si>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</si>
  <si>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</si>
  <si>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</si>
  <si>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</si>
  <si>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</si>
  <si>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</si>
  <si>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</si>
  <si>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</si>
  <si>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</si>
  <si>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</si>
  <si>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</si>
  <si>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</si>
  <si>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</si>
  <si>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</si>
  <si>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</si>
  <si>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</si>
  <si>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</si>
  <si>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</si>
  <si>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</si>
  <si>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</si>
  <si>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</si>
  <si>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</si>
  <si>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</si>
  <si>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</si>
  <si>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</si>
  <si>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</si>
  <si>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</si>
  <si>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</si>
  <si>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</si>
  <si>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</si>
  <si>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</si>
  <si>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</si>
  <si>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</si>
  <si>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</si>
  <si>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</si>
  <si>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</si>
  <si>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</si>
  <si>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</si>
  <si>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</si>
  <si>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</si>
  <si>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</si>
  <si>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</si>
  <si>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</si>
  <si>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</si>
  <si>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</si>
  <si>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</si>
  <si>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</si>
  <si>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</si>
  <si>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</si>
  <si>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</si>
  <si>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</si>
  <si>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</si>
  <si>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</si>
  <si>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</si>
  <si>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</si>
  <si>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</si>
  <si>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</si>
  <si>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</si>
  <si>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</si>
  <si>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</si>
  <si>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</si>
  <si>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</si>
  <si>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</si>
  <si>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</si>
  <si>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</si>
  <si>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</si>
  <si>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</si>
  <si>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</si>
  <si>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</si>
  <si>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</si>
  <si>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</si>
  <si>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</si>
  <si>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</si>
  <si>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</si>
  <si>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</si>
  <si>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</si>
  <si>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</si>
  <si>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</si>
  <si>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</si>
  <si>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</si>
  <si>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</si>
  <si>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</si>
  <si>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</si>
  <si>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</si>
  <si>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</si>
  <si>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</si>
  <si>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</si>
  <si>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</si>
  <si>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</si>
  <si>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</si>
  <si>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</si>
  <si>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</si>
  <si>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</si>
  <si>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</si>
  <si>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</si>
  <si>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</si>
  <si>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</si>
  <si>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</si>
  <si>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</si>
  <si>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</si>
  <si>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</si>
  <si>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</si>
  <si>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</si>
  <si>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</si>
  <si>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</si>
  <si>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</si>
  <si>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</si>
  <si>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</si>
  <si>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</si>
  <si>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</si>
  <si>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</si>
  <si>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</si>
  <si>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</si>
  <si>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</si>
  <si>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</si>
  <si>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</si>
  <si>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</si>
  <si>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</si>
  <si>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</si>
  <si>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</si>
  <si>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</si>
  <si>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</si>
  <si>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</si>
  <si>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</si>
  <si>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</si>
  <si>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</si>
  <si>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</si>
  <si>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</si>
  <si>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</si>
  <si>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</si>
  <si>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</si>
  <si>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</si>
  <si>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</si>
  <si>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</si>
  <si>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</si>
  <si>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</si>
  <si>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</si>
  <si>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</si>
  <si>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</si>
  <si>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</si>
  <si>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</si>
  <si>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</si>
  <si>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</si>
  <si>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</si>
  <si>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</si>
  <si>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</si>
  <si>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</si>
  <si>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</si>
  <si>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</si>
  <si>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</si>
  <si>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</si>
  <si>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</si>
  <si>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</si>
  <si>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</si>
  <si>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</si>
  <si>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</si>
  <si>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</si>
  <si>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</si>
  <si>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</si>
  <si>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</si>
  <si>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</si>
  <si>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</si>
  <si>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</si>
  <si>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</si>
  <si>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</si>
  <si>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</si>
  <si>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</si>
  <si>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</si>
  <si>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</si>
  <si>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</si>
  <si>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</si>
  <si>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</si>
  <si>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</si>
  <si>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</si>
  <si>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</si>
  <si>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</si>
  <si>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</si>
  <si>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</si>
  <si>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</si>
  <si>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</si>
  <si>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</si>
  <si>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</si>
  <si>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</si>
  <si>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</si>
  <si>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</si>
  <si>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</si>
  <si>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</si>
  <si>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</si>
  <si>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</si>
  <si>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</si>
  <si>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</si>
  <si>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</si>
  <si>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</si>
  <si>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</si>
  <si>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</si>
  <si>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</si>
  <si>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</si>
  <si>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</si>
  <si>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</si>
  <si>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</si>
  <si>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</si>
  <si>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</si>
  <si>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</si>
  <si>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</si>
  <si>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</si>
  <si>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</si>
  <si>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</si>
  <si>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</si>
  <si>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</si>
  <si>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</si>
  <si>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</si>
  <si>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</si>
  <si>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</si>
  <si>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</si>
  <si>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</si>
  <si>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</si>
  <si>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</si>
  <si>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</si>
  <si>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</si>
  <si>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</si>
  <si>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</si>
  <si>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</si>
  <si>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</si>
  <si>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</si>
  <si>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</si>
  <si>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</si>
  <si>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</si>
  <si>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</si>
  <si>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</si>
  <si>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</si>
  <si>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</si>
  <si>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</si>
  <si>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</si>
  <si>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</si>
  <si>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</si>
  <si>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</si>
  <si>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</si>
  <si>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</si>
  <si>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</si>
  <si>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</si>
  <si>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</si>
  <si>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</si>
  <si>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</si>
  <si>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</si>
  <si>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</si>
  <si>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</si>
  <si>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</si>
  <si>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</si>
  <si>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</si>
  <si>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</si>
  <si>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</si>
  <si>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</si>
  <si>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</si>
  <si>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</si>
  <si>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</si>
  <si>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</si>
  <si>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</si>
  <si>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</si>
  <si>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</si>
  <si>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</si>
  <si>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</si>
  <si>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</si>
  <si>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</si>
  <si>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</si>
  <si>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</si>
  <si>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</si>
  <si>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</si>
  <si>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</si>
  <si>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</si>
  <si>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</si>
  <si>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</si>
  <si>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</si>
  <si>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</si>
  <si>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</si>
  <si>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</si>
  <si>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</si>
  <si>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</si>
  <si>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</si>
  <si>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</si>
  <si>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</si>
  <si>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</si>
  <si>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</si>
  <si>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</si>
  <si>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</si>
  <si>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</si>
  <si>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</si>
  <si>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</si>
  <si>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</si>
  <si>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</si>
  <si>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</si>
  <si>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</si>
  <si>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</si>
  <si>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</si>
  <si>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</si>
  <si>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</si>
  <si>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</si>
  <si>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</si>
  <si>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</si>
  <si>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</si>
  <si>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</si>
  <si>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</si>
  <si>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</si>
  <si>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</si>
  <si>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</si>
  <si>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</si>
  <si>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</si>
  <si>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</si>
  <si>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</si>
  <si>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</si>
  <si>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</si>
  <si>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</si>
  <si>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</si>
  <si>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</si>
  <si>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</si>
  <si>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</si>
  <si>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</si>
  <si>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</si>
  <si>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</si>
  <si>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</si>
  <si>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</si>
  <si>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</si>
  <si>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</si>
  <si>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</si>
  <si>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</si>
  <si>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</si>
  <si>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</si>
  <si>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</si>
  <si>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</si>
  <si>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</si>
  <si>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</si>
  <si>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</si>
  <si>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</si>
  <si>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</si>
  <si>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</si>
  <si>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</si>
  <si>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</si>
  <si>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</si>
  <si>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</si>
  <si>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</si>
  <si>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</si>
  <si>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</si>
  <si>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</si>
  <si>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</si>
  <si>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</si>
  <si>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</si>
  <si>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</si>
  <si>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</si>
  <si>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</si>
  <si>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</si>
  <si>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</si>
  <si>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</si>
  <si>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</si>
  <si>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</si>
  <si>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</si>
  <si>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</si>
  <si>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</si>
  <si>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</si>
  <si>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</si>
  <si>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</si>
  <si>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</si>
  <si>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</si>
  <si>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</si>
  <si>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</si>
  <si>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</si>
  <si>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</si>
  <si>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</si>
  <si>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</si>
  <si>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</si>
  <si>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</si>
  <si>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</si>
  <si>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</si>
  <si>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</si>
  <si>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</si>
  <si>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</si>
  <si>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</si>
  <si>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</si>
  <si>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</si>
  <si>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</si>
  <si>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</si>
  <si>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</si>
  <si>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</si>
  <si>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</si>
  <si>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</si>
  <si>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</si>
  <si>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</si>
  <si>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</si>
  <si>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</si>
  <si>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</si>
  <si>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</si>
  <si>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</si>
  <si>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</si>
  <si>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</si>
  <si>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</si>
  <si>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</si>
  <si>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</si>
  <si>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</si>
  <si>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</si>
  <si>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</si>
  <si>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</si>
  <si>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</si>
  <si>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</si>
  <si>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</si>
  <si>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</si>
  <si>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</si>
  <si>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</si>
  <si>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</si>
  <si>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</si>
  <si>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</si>
  <si>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</si>
  <si>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</si>
  <si>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</si>
  <si>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</si>
  <si>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</si>
  <si>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</si>
  <si>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</si>
  <si>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</si>
  <si>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</si>
  <si>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</si>
  <si>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</si>
  <si>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</si>
  <si>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</si>
  <si>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</si>
  <si>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</si>
  <si>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</si>
  <si>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</si>
  <si>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</si>
  <si>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</si>
  <si>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</si>
  <si>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</si>
  <si>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</si>
  <si>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</si>
  <si>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</si>
  <si>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</si>
  <si>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</si>
  <si>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</si>
  <si>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</si>
  <si>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</si>
  <si>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</si>
  <si>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</si>
  <si>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</si>
  <si>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</si>
  <si>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</si>
  <si>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</si>
  <si>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</si>
  <si>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</si>
  <si>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</si>
  <si>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</si>
  <si>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</si>
  <si>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</si>
  <si>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</si>
  <si>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</si>
  <si>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</si>
  <si>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</si>
  <si>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</si>
  <si>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</si>
  <si>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</si>
  <si>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</si>
  <si>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</si>
  <si>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</si>
  <si>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</si>
  <si>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</si>
  <si>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</si>
  <si>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</si>
  <si>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</si>
  <si>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</si>
  <si>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</si>
  <si>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</si>
  <si>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</si>
  <si>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</si>
  <si>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</si>
  <si>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</si>
  <si>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</si>
  <si>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</si>
  <si>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</si>
  <si>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</si>
  <si>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</si>
  <si>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</si>
  <si>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</si>
  <si>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</si>
  <si>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</si>
  <si>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</si>
  <si>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</si>
  <si>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</si>
  <si>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</si>
  <si>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</si>
  <si>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</si>
  <si>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</si>
  <si>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</si>
  <si>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</si>
  <si>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</si>
  <si>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</si>
  <si>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</si>
  <si>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</si>
  <si>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</si>
  <si>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</si>
  <si>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</si>
  <si>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</si>
  <si>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</si>
  <si>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</si>
  <si>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</si>
  <si>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</si>
  <si>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</si>
  <si>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</si>
  <si>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</si>
  <si>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</si>
  <si>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</si>
  <si>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</si>
  <si>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</si>
  <si>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</si>
  <si>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</si>
  <si>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</si>
  <si>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</si>
  <si>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</si>
  <si>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</si>
  <si>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</si>
  <si>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</si>
  <si>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</si>
  <si>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</si>
  <si>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</si>
  <si>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</si>
  <si>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</si>
  <si>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</si>
  <si>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</si>
  <si>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</si>
  <si>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</si>
  <si>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</si>
  <si>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</si>
  <si>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</si>
  <si>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</si>
  <si>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</si>
  <si>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</si>
  <si>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</si>
  <si>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</si>
  <si>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</si>
  <si>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</si>
  <si>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</si>
  <si>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</si>
  <si>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</si>
  <si>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</si>
  <si>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</si>
  <si>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</si>
  <si>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</si>
  <si>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</si>
  <si>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</si>
  <si>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</si>
  <si>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</si>
  <si>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</si>
  <si>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</si>
  <si>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</si>
  <si>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</si>
  <si>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</si>
  <si>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</si>
  <si>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</si>
  <si>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</si>
  <si>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</si>
  <si>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</si>
  <si>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</si>
  <si>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</si>
  <si>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</si>
  <si>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</si>
  <si>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</si>
  <si>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</si>
  <si>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</si>
  <si>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</si>
  <si>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</si>
  <si>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</si>
  <si>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</si>
  <si>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</si>
  <si>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</si>
  <si>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</si>
  <si>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</si>
  <si>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</si>
  <si>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</si>
  <si>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</si>
  <si>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</si>
  <si>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</si>
  <si>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</si>
  <si>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</si>
  <si>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</si>
  <si>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</si>
  <si>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</si>
  <si>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</si>
  <si>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</si>
  <si>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</si>
  <si>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</si>
  <si>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</si>
  <si>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</si>
  <si>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</si>
  <si>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</si>
  <si>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</si>
  <si>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</si>
  <si>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</si>
  <si>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</si>
  <si>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</si>
  <si>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</si>
  <si>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</si>
  <si>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</si>
  <si>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</si>
  <si>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</si>
  <si>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</si>
  <si>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</si>
  <si>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</si>
  <si>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</si>
  <si>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</si>
  <si>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</si>
  <si>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</si>
  <si>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</si>
  <si>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</si>
  <si>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</si>
  <si>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</si>
  <si>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</si>
  <si>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</si>
  <si>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</si>
  <si>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</si>
  <si>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</si>
  <si>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</si>
  <si>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</si>
  <si>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</si>
  <si>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</si>
  <si>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</si>
  <si>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</si>
  <si>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</si>
  <si>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</si>
  <si>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</si>
  <si>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</si>
  <si>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</si>
  <si>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</si>
  <si>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</si>
  <si>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</si>
  <si>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</si>
  <si>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</si>
  <si>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</si>
  <si>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</si>
  <si>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</si>
  <si>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</si>
  <si>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</si>
  <si>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</si>
  <si>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</si>
  <si>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</si>
  <si>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</si>
  <si>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</si>
  <si>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</si>
  <si>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</si>
  <si>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</si>
  <si>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</si>
  <si>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</si>
  <si>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</si>
  <si>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</si>
  <si>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</si>
  <si>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</si>
  <si>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</si>
  <si>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</si>
  <si>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</si>
  <si>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</si>
  <si>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</si>
  <si>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</si>
  <si>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</si>
  <si>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</si>
  <si>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</si>
  <si>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</si>
  <si>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</si>
  <si>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</si>
  <si>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</si>
  <si>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</si>
  <si>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</si>
  <si>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</si>
  <si>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</si>
  <si>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</si>
  <si>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</si>
  <si>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</si>
  <si>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</si>
  <si>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</si>
  <si>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</si>
  <si>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</si>
  <si>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</si>
  <si>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</si>
  <si>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</si>
  <si>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</si>
  <si>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</si>
  <si>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</si>
  <si>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</si>
  <si>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</si>
  <si>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</si>
  <si>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</si>
  <si>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</si>
  <si>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</si>
  <si>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</si>
  <si>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</si>
  <si>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</si>
  <si>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</si>
  <si>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</si>
  <si>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</si>
  <si>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</si>
  <si>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</si>
  <si>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</si>
  <si>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</si>
  <si>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</si>
  <si>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</si>
  <si>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</si>
  <si>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</si>
  <si>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</si>
  <si>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</si>
  <si>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</si>
  <si>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</si>
  <si>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</si>
  <si>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</si>
  <si>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</si>
  <si>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</si>
  <si>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</si>
  <si>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</si>
  <si>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</si>
  <si>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</si>
  <si>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</si>
  <si>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</si>
  <si>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</si>
  <si>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</si>
  <si>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</si>
  <si>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</si>
  <si>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</si>
  <si>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</si>
  <si>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</si>
  <si>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</si>
  <si>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</si>
  <si>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</si>
  <si>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</si>
  <si>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</si>
  <si>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</si>
  <si>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</si>
  <si>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</si>
  <si>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</si>
  <si>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</si>
  <si>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</si>
  <si>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</si>
  <si>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</si>
  <si>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</si>
  <si>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</si>
  <si>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</si>
  <si>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</si>
  <si>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</si>
  <si>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</si>
  <si>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</si>
  <si>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</si>
  <si>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</si>
  <si>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</si>
  <si>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</si>
  <si>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</si>
  <si>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</si>
  <si>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</si>
  <si>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</si>
  <si>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</si>
  <si>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</si>
  <si>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</si>
  <si>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</si>
  <si>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</si>
  <si>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</si>
  <si>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</si>
  <si>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</si>
  <si>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</si>
  <si>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</si>
  <si>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</si>
  <si>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</si>
  <si>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</si>
  <si>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</si>
  <si>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</si>
  <si>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</si>
  <si>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</si>
  <si>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</si>
  <si>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</si>
  <si>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</si>
  <si>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</si>
  <si>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</si>
  <si>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</si>
  <si>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</si>
  <si>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</si>
  <si>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</si>
  <si>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</si>
  <si>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</si>
  <si>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</si>
  <si>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</si>
  <si>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</si>
  <si>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</si>
  <si>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</si>
  <si>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</si>
  <si>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</si>
  <si>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</si>
  <si>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</si>
  <si>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</si>
  <si>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</si>
  <si>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</si>
  <si>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</si>
  <si>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</si>
  <si>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</si>
  <si>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</si>
  <si>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</si>
  <si>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</si>
  <si>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</si>
  <si>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</si>
  <si>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</si>
  <si>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</si>
  <si>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</si>
  <si>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</si>
  <si>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</si>
  <si>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</si>
  <si>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</si>
  <si>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</si>
  <si>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</si>
  <si>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</si>
  <si>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</si>
  <si>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</si>
  <si>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</si>
  <si>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</si>
  <si>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</si>
  <si>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</si>
  <si>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</si>
  <si>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</si>
  <si>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</si>
  <si>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</si>
  <si>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</si>
  <si>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</si>
  <si>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</si>
  <si>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</si>
  <si>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</si>
  <si>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</si>
  <si>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</si>
  <si>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</si>
  <si>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</si>
  <si>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</si>
  <si>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</si>
  <si>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</si>
  <si>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</si>
  <si>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</si>
  <si>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</si>
  <si>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</si>
  <si>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</si>
  <si>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</si>
  <si>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</si>
  <si>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</si>
  <si>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</si>
  <si>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</si>
  <si>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</si>
  <si>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</si>
  <si>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</si>
  <si>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</si>
  <si>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</si>
  <si>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</si>
  <si>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</si>
  <si>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</si>
  <si>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</si>
  <si>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</si>
  <si>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</si>
  <si>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</si>
  <si>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</si>
  <si>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</si>
  <si>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</si>
  <si>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</si>
  <si>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</si>
  <si>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</si>
  <si>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</si>
  <si>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</si>
  <si>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</si>
  <si>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</si>
  <si>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</si>
  <si>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</si>
  <si>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</si>
  <si>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</si>
  <si>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</si>
  <si>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</si>
  <si>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</si>
  <si>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</si>
  <si>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</si>
  <si>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</si>
  <si>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</si>
  <si>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</si>
  <si>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</si>
  <si>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</si>
  <si>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</si>
  <si>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</si>
  <si>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</si>
  <si>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</si>
  <si>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</si>
  <si>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</si>
  <si>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</si>
  <si>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</si>
  <si>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</si>
  <si>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</si>
  <si>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</si>
  <si>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</si>
  <si>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</si>
  <si>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</si>
  <si>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</si>
  <si>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</si>
  <si>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</si>
  <si>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</si>
  <si>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</si>
  <si>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</si>
  <si>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</si>
  <si>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</si>
  <si>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</si>
  <si>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</si>
  <si>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</si>
  <si>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</si>
  <si>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</si>
  <si>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</si>
  <si>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</si>
  <si>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</si>
  <si>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</si>
  <si>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</si>
  <si>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</si>
  <si>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</si>
  <si>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</si>
  <si>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</si>
  <si>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</si>
  <si>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</si>
  <si>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</si>
  <si>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</si>
  <si>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</si>
  <si>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</si>
  <si>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</si>
  <si>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</si>
  <si>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</si>
  <si>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</si>
  <si>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</si>
  <si>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</si>
  <si>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</si>
  <si>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</si>
  <si>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</si>
  <si>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</si>
  <si>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</si>
  <si>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</si>
  <si>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</si>
  <si>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</si>
  <si>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</si>
  <si>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</si>
  <si>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</si>
  <si>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</si>
  <si>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</si>
  <si>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</si>
  <si>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</si>
  <si>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</si>
  <si>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</si>
  <si>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</si>
  <si>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</si>
  <si>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</si>
  <si>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</si>
  <si>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</si>
  <si>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</si>
  <si>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</si>
  <si>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</si>
  <si>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</si>
  <si>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</si>
  <si>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</si>
  <si>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</si>
  <si>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</si>
  <si>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</si>
  <si>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</si>
  <si>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</si>
  <si>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</si>
  <si>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</si>
  <si>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</si>
  <si>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</si>
  <si>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</si>
  <si>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</si>
  <si>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</si>
  <si>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</si>
  <si>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</si>
  <si>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</si>
  <si>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</si>
  <si>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</si>
  <si>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</si>
  <si>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</si>
  <si>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</si>
  <si>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</si>
  <si>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</si>
  <si>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</si>
  <si>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</si>
  <si>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</si>
  <si>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</si>
  <si>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</si>
  <si>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</si>
  <si>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</si>
  <si>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</si>
  <si>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</si>
  <si>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</si>
  <si>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</si>
  <si>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</si>
  <si>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</si>
  <si>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</si>
  <si>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</si>
  <si>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</si>
  <si>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</si>
  <si>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</si>
  <si>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</si>
  <si>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</si>
  <si>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</si>
  <si>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</si>
  <si>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</si>
  <si>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</si>
  <si>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</si>
  <si>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</si>
  <si>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</si>
  <si>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</si>
  <si>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</si>
  <si>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</si>
  <si>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</si>
  <si>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</si>
  <si>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</si>
  <si>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</si>
  <si>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</si>
  <si>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</si>
  <si>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</si>
  <si>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</si>
  <si>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</si>
  <si>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</si>
  <si>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</si>
  <si>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</si>
  <si>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</si>
  <si>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</si>
  <si>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</si>
  <si>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</si>
  <si>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</si>
  <si>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</si>
  <si>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</si>
  <si>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</si>
  <si>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</si>
  <si>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</si>
  <si>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</si>
  <si>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</si>
  <si>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</si>
  <si>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</si>
  <si>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</si>
  <si>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</si>
  <si>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</si>
  <si>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</si>
  <si>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</si>
  <si>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</si>
  <si>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</si>
  <si>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</si>
  <si>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</si>
  <si>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</si>
  <si>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</si>
  <si>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</si>
  <si>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</si>
  <si>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</si>
  <si>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</si>
  <si>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</si>
  <si>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</si>
  <si>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</si>
  <si>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</si>
  <si>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</si>
  <si>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</si>
  <si>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</si>
  <si>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</si>
  <si>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</si>
  <si>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</si>
  <si>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</si>
  <si>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</si>
  <si>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</si>
  <si>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</si>
  <si>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</si>
  <si>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</si>
  <si>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</si>
  <si>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</si>
  <si>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</si>
  <si>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</si>
  <si>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</si>
  <si>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</si>
  <si>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</si>
  <si>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</si>
  <si>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</si>
  <si>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</si>
  <si>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</si>
  <si>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</si>
  <si>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</si>
  <si>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</si>
  <si>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</si>
  <si>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</si>
  <si>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</si>
  <si>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</si>
  <si>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</si>
  <si>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</si>
  <si>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</si>
  <si>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</si>
  <si>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</si>
  <si>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</si>
  <si>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</si>
  <si>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</si>
  <si>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</si>
  <si>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</si>
  <si>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</si>
  <si>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</si>
  <si>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</si>
  <si>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</si>
  <si>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</si>
  <si>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</si>
  <si>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</si>
  <si>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</si>
  <si>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</si>
  <si>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</si>
  <si>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</si>
  <si>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</si>
  <si>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</si>
  <si>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</si>
  <si>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</si>
  <si>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</si>
  <si>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</si>
  <si>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</si>
  <si>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</si>
  <si>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</si>
  <si>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</si>
  <si>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</si>
  <si>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</si>
  <si>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</si>
  <si>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</si>
  <si>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</si>
  <si>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</si>
  <si>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</si>
  <si>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</si>
  <si>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</si>
  <si>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</si>
  <si>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</si>
  <si>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</si>
  <si>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</si>
  <si>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</si>
  <si>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</si>
  <si>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</si>
  <si>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</si>
  <si>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</si>
  <si>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</si>
  <si>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</si>
  <si>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</si>
  <si>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</si>
  <si>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</si>
  <si>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</si>
  <si>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</si>
  <si>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</si>
  <si>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</si>
  <si>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</si>
  <si>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</si>
  <si>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</si>
  <si>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</si>
  <si>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</si>
  <si>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</si>
  <si>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</si>
  <si>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</si>
  <si>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</si>
  <si>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</si>
  <si>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</si>
  <si>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</si>
  <si>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</si>
  <si>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</si>
  <si>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</si>
  <si>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</si>
  <si>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</si>
  <si>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</si>
  <si>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</si>
  <si>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</si>
  <si>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</si>
  <si>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</si>
  <si>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</si>
  <si>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</si>
  <si>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</si>
  <si>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</si>
  <si>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</si>
  <si>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</si>
  <si>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</si>
  <si>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</si>
  <si>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</si>
  <si>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</si>
  <si>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</si>
  <si>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</si>
  <si>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</si>
  <si>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</si>
  <si>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</si>
  <si>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</si>
  <si>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</si>
  <si>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</si>
  <si>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</si>
  <si>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</si>
  <si>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</si>
  <si>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</si>
  <si>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</si>
  <si>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</si>
  <si>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</si>
  <si>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</si>
  <si>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</si>
  <si>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</si>
  <si>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</si>
  <si>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</si>
  <si>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</si>
  <si>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</si>
  <si>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</si>
  <si>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</si>
  <si>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</si>
  <si>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</si>
  <si>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</si>
  <si>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</si>
  <si>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</si>
  <si>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</si>
  <si>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</si>
  <si>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</si>
  <si>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</si>
  <si>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</si>
  <si>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</si>
  <si>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</si>
  <si>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</si>
  <si>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</si>
  <si>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</si>
  <si>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</si>
  <si>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</si>
  <si>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</si>
  <si>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</si>
  <si>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</si>
  <si>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</si>
  <si>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</si>
  <si>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</si>
  <si>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</si>
  <si>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</si>
  <si>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</si>
  <si>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</si>
  <si>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</si>
  <si>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</si>
  <si>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</si>
  <si>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</si>
  <si>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</si>
  <si>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</si>
  <si>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</si>
  <si>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</si>
  <si>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</si>
  <si>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</si>
  <si>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</si>
  <si>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</si>
  <si>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</si>
  <si>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</si>
  <si>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</si>
  <si>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</si>
  <si>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</si>
  <si>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</si>
  <si>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</si>
  <si>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</si>
  <si>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</si>
  <si>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</si>
  <si>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</si>
  <si>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</si>
  <si>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</si>
  <si>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</si>
  <si>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</si>
  <si>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</si>
  <si>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</si>
  <si>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</si>
  <si>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</si>
  <si>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</si>
  <si>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</si>
  <si>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</si>
  <si>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</si>
  <si>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</si>
  <si>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</si>
  <si>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</si>
  <si>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</si>
  <si>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</si>
  <si>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</si>
  <si>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</si>
  <si>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</si>
  <si>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</si>
  <si>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</si>
  <si>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</si>
  <si>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</si>
  <si>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</si>
  <si>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</si>
  <si>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</si>
  <si>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</si>
  <si>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</si>
  <si>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</si>
  <si>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</si>
  <si>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</si>
  <si>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</si>
  <si>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</si>
  <si>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</si>
  <si>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</si>
  <si>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</si>
  <si>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</si>
  <si>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</si>
  <si>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</si>
  <si>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</si>
  <si>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</si>
  <si>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</si>
  <si>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</si>
  <si>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</si>
  <si>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</si>
  <si>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</si>
  <si>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</si>
  <si>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</si>
  <si>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</si>
  <si>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</si>
  <si>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</si>
  <si>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</si>
  <si>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</si>
  <si>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</si>
  <si>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</si>
  <si>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</si>
  <si>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</si>
  <si>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</si>
  <si>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</si>
  <si>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</si>
  <si>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</si>
  <si>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</si>
  <si>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</si>
  <si>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</si>
  <si>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</si>
  <si>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</si>
  <si>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</si>
  <si>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</si>
  <si>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</si>
  <si>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</si>
  <si>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</si>
  <si>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</si>
  <si>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</si>
  <si>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</si>
  <si>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</si>
  <si>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</si>
  <si>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</si>
  <si>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</si>
  <si>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</si>
  <si>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</si>
  <si>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</si>
  <si>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</si>
  <si>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</si>
  <si>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</si>
  <si>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</si>
  <si>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</si>
  <si>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</si>
  <si>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</si>
  <si>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</si>
  <si>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</si>
  <si>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</si>
  <si>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</si>
  <si>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</si>
  <si>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</si>
  <si>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</si>
  <si>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</si>
  <si>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</si>
  <si>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</si>
  <si>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</si>
  <si>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</si>
  <si>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</si>
  <si>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</si>
  <si>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</si>
  <si>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</si>
  <si>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</si>
  <si>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</si>
  <si>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</si>
  <si>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</si>
  <si>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</si>
  <si>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</si>
  <si>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</si>
  <si>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</si>
  <si>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</si>
  <si>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</si>
  <si>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</si>
  <si>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</si>
  <si>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</si>
  <si>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</si>
  <si>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</si>
  <si>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</si>
  <si>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</si>
  <si>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</si>
  <si>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</si>
  <si>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</si>
  <si>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</si>
  <si>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</si>
  <si>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</si>
  <si>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</si>
  <si>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</si>
  <si>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</si>
  <si>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</si>
  <si>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</si>
  <si>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</si>
  <si>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</si>
  <si>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</si>
  <si>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</si>
  <si>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</si>
  <si>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</si>
  <si>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</si>
  <si>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</si>
  <si>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</si>
  <si>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</si>
  <si>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</si>
  <si>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</si>
  <si>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</si>
  <si>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</si>
  <si>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</si>
  <si>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</si>
  <si>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</si>
  <si>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</si>
  <si>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</si>
  <si>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</si>
  <si>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</si>
  <si>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</si>
  <si>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</si>
  <si>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</si>
  <si>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</si>
  <si>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</si>
  <si>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</si>
  <si>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</si>
  <si>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</si>
  <si>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</si>
  <si>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</si>
  <si>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</si>
  <si>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</si>
  <si>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</si>
  <si>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</si>
  <si>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</si>
  <si>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</si>
  <si>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</si>
  <si>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</si>
  <si>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</si>
  <si>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</si>
  <si>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</si>
  <si>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</si>
  <si>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</si>
  <si>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</si>
  <si>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</si>
  <si>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</si>
  <si>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</si>
  <si>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</si>
  <si>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</si>
  <si>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</si>
  <si>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</si>
  <si>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</si>
  <si>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</si>
  <si>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</si>
  <si>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</si>
  <si>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</si>
  <si>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</si>
  <si>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</si>
  <si>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</si>
  <si>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</si>
  <si>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</si>
  <si>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</si>
  <si>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</si>
  <si>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</si>
  <si>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</si>
  <si>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</si>
  <si>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</si>
  <si>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</si>
  <si>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</si>
  <si>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</si>
  <si>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</si>
  <si>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</si>
  <si>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</si>
  <si>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</si>
  <si>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</si>
  <si>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</si>
  <si>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</si>
  <si>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</si>
  <si>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</si>
  <si>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</si>
  <si>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</si>
  <si>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</si>
  <si>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</si>
  <si>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</si>
  <si>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</si>
  <si>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</si>
  <si>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</si>
  <si>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</si>
  <si>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</si>
  <si>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</si>
  <si>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</si>
  <si>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</si>
  <si>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</si>
  <si>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</si>
  <si>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</si>
  <si>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</si>
  <si>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</si>
  <si>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</si>
  <si>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</si>
  <si>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</si>
  <si>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</si>
  <si>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</si>
  <si>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</si>
  <si>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</si>
  <si>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</si>
  <si>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</si>
  <si>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</si>
  <si>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</si>
  <si>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</si>
  <si>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</si>
  <si>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</si>
  <si>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</si>
  <si>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</si>
  <si>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</si>
  <si>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</si>
  <si>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</si>
  <si>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</si>
  <si>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</si>
  <si>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</si>
  <si>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</si>
  <si>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</si>
  <si>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</si>
  <si>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</si>
  <si>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</si>
  <si>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</si>
  <si>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</si>
  <si>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</si>
  <si>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</si>
  <si>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</si>
  <si>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</si>
  <si>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</si>
  <si>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</si>
  <si>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</si>
  <si>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</si>
  <si>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</si>
  <si>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</si>
  <si>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</si>
  <si>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</si>
  <si>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</si>
  <si>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</si>
  <si>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</si>
  <si>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</si>
  <si>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</si>
  <si>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</si>
  <si>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</si>
  <si>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</si>
  <si>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</si>
  <si>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</si>
  <si>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</si>
  <si>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</si>
  <si>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</si>
  <si>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</si>
  <si>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</si>
  <si>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</si>
  <si>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</si>
  <si>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</si>
  <si>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</si>
  <si>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</si>
  <si>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</si>
  <si>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</si>
  <si>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</si>
  <si>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</si>
  <si>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</si>
  <si>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</si>
  <si>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</si>
  <si>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</si>
  <si>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</si>
  <si>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</si>
  <si>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</si>
  <si>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</si>
  <si>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</si>
  <si>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</si>
  <si>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</si>
  <si>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</si>
  <si>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</si>
  <si>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</si>
  <si>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</si>
  <si>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</si>
  <si>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</si>
  <si>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</si>
  <si>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</si>
  <si>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</si>
  <si>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</si>
  <si>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</si>
  <si>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</si>
  <si>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</si>
  <si>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</si>
  <si>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</si>
  <si>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</si>
  <si>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</si>
  <si>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</si>
  <si>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</si>
  <si>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</si>
  <si>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</si>
  <si>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</si>
  <si>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</si>
  <si>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</si>
  <si>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</si>
  <si>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</si>
  <si>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</si>
  <si>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</si>
  <si>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</si>
  <si>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</si>
  <si>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</si>
  <si>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</si>
  <si>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</si>
  <si>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</si>
  <si>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</si>
  <si>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</si>
  <si>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</si>
  <si>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</si>
  <si>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</si>
  <si>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</si>
  <si>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</si>
  <si>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</si>
  <si>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</si>
  <si>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</si>
  <si>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</si>
  <si>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</si>
  <si>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</si>
  <si>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</si>
  <si>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</si>
  <si>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</si>
  <si>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</si>
  <si>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</si>
  <si>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</si>
  <si>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</si>
  <si>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</si>
  <si>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</si>
  <si>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</si>
  <si>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</si>
  <si>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</si>
  <si>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</si>
  <si>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</si>
  <si>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</si>
  <si>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</si>
  <si>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</si>
  <si>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</si>
  <si>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</si>
  <si>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</si>
  <si>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</si>
  <si>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</si>
  <si>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</si>
  <si>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</si>
  <si>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</si>
  <si>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</si>
  <si>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</si>
  <si>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</si>
  <si>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</si>
  <si>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</si>
  <si>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</si>
  <si>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</si>
  <si>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</si>
  <si>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</si>
  <si>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</si>
  <si>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</si>
  <si>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</si>
  <si>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</si>
  <si>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</si>
  <si>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</si>
  <si>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</si>
  <si>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</si>
  <si>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</si>
  <si>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</si>
  <si>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</si>
  <si>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</si>
  <si>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</si>
  <si>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</si>
  <si>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</si>
  <si>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</si>
  <si>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</si>
  <si>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</si>
  <si>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</si>
  <si>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</si>
  <si>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</si>
  <si>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</si>
  <si>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</si>
  <si>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</si>
  <si>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</si>
  <si>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</si>
  <si>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</si>
  <si>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</si>
  <si>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</si>
  <si>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</si>
  <si>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</si>
  <si>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</si>
  <si>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</si>
  <si>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</si>
  <si>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</si>
  <si>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</si>
  <si>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</si>
  <si>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</si>
  <si>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</si>
  <si>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</si>
  <si>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</si>
  <si>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</si>
  <si>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</si>
  <si>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</si>
  <si>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</si>
  <si>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</si>
  <si>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</si>
  <si>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</si>
  <si>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</si>
  <si>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</si>
  <si>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</si>
  <si>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</si>
  <si>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</si>
  <si>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</si>
  <si>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</si>
  <si>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</si>
  <si>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</si>
  <si>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</si>
  <si>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</si>
  <si>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</si>
  <si>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</si>
  <si>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</si>
  <si>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</si>
  <si>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</si>
  <si>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</si>
  <si>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</si>
  <si>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</si>
  <si>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</si>
  <si>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</si>
  <si>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</si>
  <si>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</si>
  <si>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</si>
  <si>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</si>
  <si>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</si>
  <si>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</si>
  <si>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</si>
  <si>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</si>
  <si>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</si>
  <si>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</si>
  <si>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</si>
  <si>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</si>
  <si>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</si>
  <si>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</si>
  <si>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</si>
  <si>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</si>
  <si>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</si>
  <si>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</si>
  <si>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</si>
  <si>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</si>
  <si>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</si>
  <si>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</si>
  <si>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</si>
  <si>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</si>
  <si>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</si>
  <si>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</si>
  <si>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</si>
  <si>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</si>
  <si>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</si>
  <si>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</si>
  <si>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</si>
  <si>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</si>
  <si>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</si>
  <si>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</si>
  <si>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</si>
  <si>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</si>
  <si>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</si>
  <si>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</si>
  <si>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</si>
  <si>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</si>
  <si>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</si>
  <si>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</si>
  <si>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</si>
  <si>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</si>
  <si>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</si>
  <si>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</si>
  <si>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</si>
  <si>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</si>
  <si>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</si>
  <si>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</si>
  <si>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</si>
  <si>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</si>
  <si>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</si>
  <si>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</si>
  <si>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</si>
  <si>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</si>
  <si>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</si>
  <si>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</si>
  <si>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</si>
  <si>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</si>
  <si>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</si>
  <si>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</si>
  <si>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</si>
  <si>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</si>
  <si>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</si>
  <si>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</si>
  <si>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</si>
  <si>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</si>
  <si>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</si>
  <si>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</si>
  <si>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</si>
  <si>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</si>
  <si>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</si>
  <si>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</si>
  <si>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</si>
  <si>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</si>
  <si>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</si>
  <si>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</si>
  <si>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</si>
  <si>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</si>
  <si>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</si>
  <si>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</si>
  <si>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</si>
  <si>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</si>
  <si>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</si>
  <si>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</si>
  <si>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</si>
  <si>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</si>
  <si>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</si>
  <si>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</si>
  <si>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</si>
  <si>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</si>
  <si>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</si>
  <si>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</si>
  <si>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</si>
  <si>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</si>
  <si>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</si>
  <si>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</si>
  <si>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</si>
  <si>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</si>
  <si>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</si>
  <si>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</si>
  <si>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</si>
  <si>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</si>
  <si>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</si>
  <si>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</si>
  <si>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</si>
  <si>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</si>
  <si>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</si>
  <si>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</si>
  <si>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</si>
  <si>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</si>
  <si>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</si>
  <si>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</si>
  <si>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</si>
  <si>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</si>
  <si>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</si>
  <si>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</si>
  <si>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</si>
  <si>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</si>
  <si>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</si>
  <si>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</si>
  <si>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</si>
  <si>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</si>
  <si>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</si>
  <si>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</si>
  <si>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</si>
  <si>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</si>
  <si>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</si>
  <si>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</si>
  <si>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</si>
  <si>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</si>
  <si>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</si>
  <si>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</si>
  <si>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</si>
  <si>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</si>
  <si>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</si>
  <si>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</si>
  <si>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</si>
  <si>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</si>
  <si>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</si>
  <si>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</si>
  <si>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</si>
  <si>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</si>
  <si>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</si>
  <si>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</si>
  <si>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</si>
  <si>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</si>
  <si>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</si>
  <si>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</si>
  <si>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</si>
  <si>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</si>
  <si>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</si>
  <si>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</si>
  <si>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</si>
  <si>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</si>
  <si>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</si>
  <si>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</si>
  <si>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</si>
  <si>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</si>
  <si>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</si>
  <si>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</si>
  <si>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</si>
  <si>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</si>
  <si>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</si>
  <si>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</si>
  <si>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</si>
  <si>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</si>
  <si>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</si>
  <si>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</si>
  <si>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</si>
  <si>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</si>
  <si>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</si>
  <si>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</si>
  <si>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</si>
  <si>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</si>
  <si>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</si>
  <si>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</si>
  <si>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</si>
  <si>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</si>
  <si>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</si>
  <si>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</si>
  <si>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</si>
  <si>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</si>
  <si>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</si>
  <si>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</si>
  <si>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</si>
  <si>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</si>
  <si>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</si>
  <si>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</si>
  <si>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</si>
  <si>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</si>
  <si>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</si>
  <si>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</si>
  <si>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</si>
  <si>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</si>
  <si>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</si>
  <si>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</si>
  <si>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</si>
  <si>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</si>
  <si>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</si>
  <si>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</si>
  <si>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</si>
  <si>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</si>
  <si>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</si>
  <si>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</si>
  <si>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</si>
  <si>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</si>
  <si>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</si>
  <si>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</si>
  <si>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</si>
  <si>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</si>
  <si>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</si>
  <si>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</si>
  <si>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</si>
  <si>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</si>
  <si>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</si>
  <si>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</si>
  <si>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</si>
  <si>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</si>
  <si>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</si>
  <si>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</si>
  <si>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</si>
  <si>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</si>
  <si>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</si>
  <si>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</si>
  <si>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</si>
  <si>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</si>
  <si>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</si>
  <si>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</si>
  <si>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</si>
  <si>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</si>
  <si>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</si>
  <si>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</si>
  <si>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</si>
  <si>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</si>
  <si>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</si>
  <si>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</si>
  <si>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</si>
  <si>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</si>
  <si>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</si>
  <si>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</si>
  <si>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</si>
  <si>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</si>
  <si>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</si>
  <si>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</si>
  <si>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</si>
  <si>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</si>
  <si>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</si>
  <si>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</si>
  <si>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</si>
  <si>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</si>
  <si>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</si>
  <si>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</si>
  <si>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</si>
  <si>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</si>
  <si>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</si>
  <si>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</si>
  <si>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</si>
  <si>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</si>
  <si>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</si>
  <si>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</si>
  <si>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</si>
  <si>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</si>
  <si>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</si>
  <si>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</si>
  <si>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</si>
  <si>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</si>
  <si>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</si>
  <si>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</si>
  <si>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</si>
  <si>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</si>
  <si>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</si>
  <si>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</si>
  <si>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</si>
  <si>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</si>
  <si>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</si>
  <si>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</si>
  <si>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</si>
  <si>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</si>
  <si>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</si>
  <si>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</si>
  <si>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</si>
  <si>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</si>
  <si>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</si>
  <si>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</si>
  <si>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</si>
  <si>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</si>
  <si>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</si>
  <si>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</si>
  <si>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</si>
  <si>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</si>
  <si>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</si>
  <si>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</si>
  <si>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</si>
  <si>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</si>
  <si>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</si>
  <si>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</si>
  <si>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</si>
  <si>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</si>
  <si>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</si>
  <si>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</si>
  <si>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</si>
  <si>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</si>
  <si>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</si>
  <si>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</si>
  <si>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</si>
  <si>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</si>
  <si>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</si>
  <si>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</si>
  <si>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</si>
  <si>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</si>
  <si>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</si>
  <si>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</si>
  <si>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</si>
  <si>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</si>
  <si>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</si>
  <si>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</si>
  <si>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</si>
  <si>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</si>
  <si>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</si>
  <si>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</si>
  <si>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</si>
  <si>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</si>
  <si>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</si>
  <si>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</si>
  <si>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</si>
  <si>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</si>
  <si>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</si>
  <si>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</si>
  <si>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</si>
  <si>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</si>
  <si>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</si>
  <si>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</si>
  <si>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</si>
  <si>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</si>
  <si>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</si>
  <si>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</si>
  <si>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</si>
  <si>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</si>
  <si>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</si>
  <si>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</si>
  <si>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</si>
  <si>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</si>
  <si>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</si>
  <si>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</si>
  <si>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</si>
  <si>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</si>
  <si>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</si>
  <si>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</si>
  <si>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</si>
  <si>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</si>
  <si>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</si>
  <si>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</si>
  <si>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</si>
  <si>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</si>
  <si>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</si>
  <si>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</si>
  <si>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</si>
  <si>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</si>
  <si>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</si>
  <si>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</si>
  <si>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</si>
  <si>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</si>
  <si>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</si>
  <si>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</si>
  <si>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</si>
  <si>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</si>
  <si>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</si>
  <si>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</si>
  <si>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</si>
  <si>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</si>
  <si>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</si>
  <si>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</si>
  <si>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</si>
  <si>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</si>
  <si>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</si>
  <si>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</si>
  <si>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</si>
  <si>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</si>
  <si>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</si>
  <si>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</si>
  <si>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</si>
  <si>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</si>
  <si>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</si>
  <si>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</si>
  <si>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</si>
  <si>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</si>
  <si>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</si>
  <si>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</si>
  <si>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</si>
  <si>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</si>
  <si>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</si>
  <si>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</si>
  <si>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</si>
  <si>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</si>
  <si>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</si>
  <si>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</si>
  <si>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</si>
  <si>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</si>
  <si>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</si>
  <si>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</si>
  <si>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</si>
  <si>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</si>
  <si>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</si>
  <si>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</si>
  <si>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</si>
  <si>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</si>
  <si>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</si>
  <si>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</si>
  <si>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</si>
  <si>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</si>
  <si>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</si>
  <si>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</si>
  <si>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</si>
  <si>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</si>
  <si>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</si>
  <si>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</si>
  <si>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</si>
  <si>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</si>
  <si>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</si>
  <si>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</si>
  <si>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</si>
  <si>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</si>
  <si>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</si>
  <si>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</si>
  <si>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</si>
  <si>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</si>
  <si>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</si>
  <si>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</si>
  <si>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</si>
  <si>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</si>
  <si>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</si>
  <si>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</si>
  <si>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</si>
  <si>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</si>
  <si>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</si>
  <si>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</si>
  <si>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</si>
  <si>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</si>
  <si>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</si>
  <si>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</si>
  <si>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</si>
  <si>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</si>
  <si>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</si>
  <si>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</si>
  <si>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</si>
  <si>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</si>
  <si>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</si>
  <si>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</si>
  <si>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</si>
  <si>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</si>
  <si>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</si>
  <si>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</si>
  <si>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</si>
  <si>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</si>
  <si>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</si>
  <si>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</si>
  <si>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</si>
  <si>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</si>
  <si>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</si>
  <si>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</si>
  <si>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</si>
  <si>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</si>
  <si>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</si>
  <si>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</si>
  <si>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</si>
  <si>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</si>
  <si>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</si>
  <si>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</si>
  <si>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</si>
  <si>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</si>
  <si>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</si>
  <si>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</si>
  <si>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</si>
  <si>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</si>
  <si>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</si>
  <si>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</si>
  <si>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</si>
  <si>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</si>
  <si>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</si>
  <si>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</si>
  <si>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</si>
  <si>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</si>
  <si>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</si>
  <si>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</si>
  <si>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</si>
  <si>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</si>
  <si>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</si>
  <si>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</si>
  <si>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</si>
  <si>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</si>
  <si>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</si>
  <si>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</si>
  <si>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</si>
  <si>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</si>
  <si>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</si>
  <si>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</si>
  <si>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</si>
  <si>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</si>
  <si>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</si>
  <si>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</si>
  <si>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</si>
  <si>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</si>
  <si>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</si>
  <si>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</si>
  <si>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</si>
  <si>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</si>
  <si>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</si>
  <si>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</si>
  <si>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</si>
  <si>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</si>
  <si>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</si>
  <si>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</si>
  <si>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</si>
  <si>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</si>
  <si>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</si>
  <si>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</si>
  <si>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</si>
  <si>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</si>
  <si>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</si>
  <si>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</si>
  <si>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</si>
  <si>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</si>
  <si>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</si>
  <si>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</si>
  <si>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</si>
  <si>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</si>
  <si>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</si>
  <si>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</si>
  <si>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</si>
  <si>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</si>
  <si>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</si>
  <si>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</si>
  <si>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</si>
  <si>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</si>
  <si>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</si>
  <si>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</si>
  <si>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</si>
  <si>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</si>
  <si>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</si>
  <si>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</si>
  <si>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</si>
  <si>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</si>
  <si>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</si>
  <si>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</si>
  <si>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</si>
  <si>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</si>
  <si>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</si>
  <si>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</si>
  <si>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</si>
  <si>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</si>
  <si>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</si>
  <si>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</si>
  <si>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</si>
  <si>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</si>
  <si>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</si>
  <si>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</si>
  <si>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</si>
  <si>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</si>
  <si>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</si>
  <si>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</si>
  <si>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</si>
  <si>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</si>
  <si>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</si>
  <si>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</si>
  <si>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</si>
  <si>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</si>
  <si>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</si>
  <si>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</si>
  <si>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</si>
  <si>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</si>
  <si>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</si>
  <si>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</si>
  <si>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</si>
  <si>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</si>
  <si>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</si>
  <si>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</si>
  <si>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</si>
  <si>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</si>
  <si>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</si>
  <si>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</si>
  <si>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</si>
  <si>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</si>
  <si>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</si>
  <si>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</si>
  <si>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</si>
  <si>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</si>
  <si>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</si>
  <si>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</si>
  <si>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</si>
  <si>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</si>
  <si>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</si>
  <si>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</si>
  <si>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</si>
  <si>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</si>
  <si>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</si>
  <si>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</si>
  <si>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</si>
  <si>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</si>
  <si>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</si>
  <si>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</si>
  <si>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</si>
  <si>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</si>
  <si>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</si>
  <si>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</si>
  <si>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</si>
  <si>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</si>
  <si>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</si>
  <si>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</si>
  <si>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</si>
  <si>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</si>
  <si>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</si>
  <si>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</si>
  <si>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</si>
  <si>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</si>
  <si>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</si>
  <si>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</si>
  <si>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</si>
  <si>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</si>
  <si>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</si>
  <si>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</si>
  <si>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</si>
  <si>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</si>
  <si>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</si>
  <si>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</si>
  <si>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</si>
  <si>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</si>
  <si>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</si>
  <si>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</si>
  <si>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</si>
  <si>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</si>
  <si>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</si>
  <si>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</si>
  <si>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</si>
  <si>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</si>
  <si>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</si>
  <si>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</si>
  <si>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</si>
  <si>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</si>
  <si>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</si>
  <si>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</si>
  <si>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</si>
  <si>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</si>
  <si>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</si>
  <si>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</si>
  <si>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</si>
  <si>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</si>
  <si>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</si>
  <si>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</si>
  <si>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</si>
  <si>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</si>
  <si>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</si>
  <si>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</si>
  <si>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</si>
  <si>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</si>
  <si>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</si>
  <si>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</si>
  <si>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</si>
  <si>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</si>
  <si>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</si>
  <si>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</si>
  <si>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</si>
  <si>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</si>
  <si>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</si>
  <si>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</si>
  <si>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</si>
  <si>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</si>
  <si>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</si>
  <si>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</si>
  <si>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</si>
  <si>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</si>
  <si>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</si>
  <si>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</si>
  <si>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</si>
  <si>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</si>
  <si>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</si>
  <si>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</si>
  <si>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</si>
  <si>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</si>
  <si>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</si>
  <si>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</si>
  <si>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</si>
  <si>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</si>
  <si>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</si>
  <si>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</si>
  <si>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</si>
  <si>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</si>
  <si>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</si>
  <si>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</si>
  <si>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</si>
  <si>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</si>
  <si>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</si>
  <si>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</si>
  <si>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</si>
  <si>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</si>
  <si>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</si>
  <si>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</si>
  <si>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</si>
  <si>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</si>
  <si>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</si>
  <si>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</si>
  <si>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</si>
  <si>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</si>
  <si>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</si>
  <si>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</si>
  <si>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</si>
  <si>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</si>
  <si>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</si>
  <si>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</si>
  <si>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</si>
  <si>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</si>
  <si>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</si>
  <si>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</si>
  <si>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</si>
  <si>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</si>
  <si>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</si>
  <si>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</si>
  <si>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</si>
  <si>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</si>
  <si>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</si>
  <si>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</si>
  <si>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</si>
  <si>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</si>
  <si>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</si>
  <si>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</si>
  <si>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</si>
  <si>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</si>
  <si>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</si>
  <si>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</si>
  <si>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</si>
  <si>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</si>
  <si>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</si>
  <si>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</si>
  <si>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</si>
  <si>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</si>
  <si>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</si>
  <si>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</si>
  <si>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</si>
  <si>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</si>
  <si>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</si>
  <si>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</si>
  <si>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</si>
  <si>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</si>
  <si>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</si>
  <si>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</si>
  <si>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</si>
  <si>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</si>
  <si>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</si>
  <si>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</si>
  <si>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</si>
  <si>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</si>
  <si>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</si>
  <si>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</si>
  <si>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</si>
  <si>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</si>
  <si>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</si>
  <si>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</si>
  <si>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</si>
  <si>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</si>
  <si>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</si>
  <si>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</si>
  <si>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</si>
  <si>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</si>
  <si>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</si>
  <si>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</si>
  <si>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</si>
  <si>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</si>
  <si>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</si>
  <si>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</si>
  <si>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</si>
  <si>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</si>
  <si>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</si>
  <si>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</si>
  <si>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</si>
  <si>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</si>
  <si>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</si>
  <si>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</si>
  <si>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</si>
  <si>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</si>
  <si>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</si>
  <si>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</si>
  <si>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</si>
  <si>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</si>
  <si>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</si>
  <si>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</si>
  <si>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</si>
  <si>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</si>
  <si>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</si>
  <si>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</si>
  <si>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</si>
  <si>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</si>
  <si>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</si>
  <si>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</si>
  <si>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</si>
  <si>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</si>
  <si>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</si>
  <si>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</si>
  <si>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</si>
  <si>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</si>
  <si>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</si>
  <si>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</si>
  <si>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</si>
  <si>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</si>
  <si>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</si>
  <si>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</si>
  <si>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</si>
  <si>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</si>
  <si>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</si>
  <si>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</si>
  <si>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</si>
  <si>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</si>
  <si>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</si>
  <si>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</si>
  <si>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</si>
  <si>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</si>
  <si>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</si>
  <si>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</si>
  <si>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</si>
  <si>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</si>
  <si>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</si>
  <si>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</si>
  <si>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</si>
  <si>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</si>
  <si>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</si>
  <si>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</si>
  <si>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</si>
  <si>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</si>
  <si>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</si>
  <si>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</si>
  <si>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</si>
  <si>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</si>
  <si>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</si>
  <si>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</si>
  <si>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</si>
  <si>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</si>
  <si>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</si>
  <si>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</si>
  <si>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</si>
  <si>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</si>
  <si>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</si>
  <si>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</si>
  <si>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</si>
  <si>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</si>
  <si>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</si>
  <si>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</si>
  <si>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</si>
  <si>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</si>
  <si>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</si>
  <si>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</si>
  <si>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</si>
  <si>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</si>
  <si>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</si>
  <si>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</si>
  <si>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</si>
  <si>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</si>
  <si>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</si>
  <si>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</si>
  <si>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</si>
  <si>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</si>
  <si>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</si>
  <si>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</si>
  <si>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</si>
  <si>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</si>
  <si>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</si>
  <si>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</si>
  <si>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</si>
  <si>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</si>
  <si>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</si>
  <si>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</si>
  <si>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</si>
  <si>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</si>
  <si>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</si>
  <si>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</si>
  <si>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</si>
  <si>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</si>
  <si>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</si>
  <si>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</si>
  <si>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</si>
  <si>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</si>
  <si>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</si>
  <si>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</si>
  <si>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</si>
  <si>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</si>
  <si>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</si>
  <si>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</si>
  <si>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</si>
  <si>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</si>
  <si>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</si>
  <si>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</si>
  <si>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</si>
  <si>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</si>
  <si>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</si>
  <si>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</si>
  <si>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</si>
  <si>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</si>
  <si>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</si>
  <si>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</si>
  <si>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</si>
  <si>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</si>
  <si>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</si>
  <si>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</si>
  <si>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</si>
  <si>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</si>
  <si>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</si>
  <si>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</si>
  <si>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</si>
  <si>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</si>
  <si>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</si>
  <si>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</si>
  <si>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</si>
  <si>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</si>
  <si>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</si>
  <si>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</si>
  <si>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</si>
  <si>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</si>
  <si>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</si>
  <si>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</si>
  <si>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</si>
  <si>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</si>
  <si>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</si>
  <si>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</si>
  <si>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</si>
  <si>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</si>
  <si>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</si>
  <si>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</si>
  <si>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</si>
  <si>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</si>
  <si>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</si>
  <si>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</si>
  <si>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</si>
  <si>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</si>
  <si>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</si>
  <si>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</si>
  <si>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</si>
  <si>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</si>
  <si>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</si>
  <si>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</si>
  <si>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</si>
  <si>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</si>
  <si>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</si>
  <si>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</si>
  <si>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</si>
  <si>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</si>
  <si>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</si>
  <si>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</si>
  <si>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</si>
  <si>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</si>
  <si>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</si>
  <si>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</si>
  <si>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</si>
  <si>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</si>
  <si>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</si>
  <si>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</si>
  <si>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</si>
  <si>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</si>
  <si>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</si>
  <si>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</si>
  <si>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</si>
  <si>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</si>
  <si>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</si>
  <si>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</si>
  <si>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</si>
  <si>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</si>
  <si>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</si>
  <si>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</si>
  <si>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</si>
  <si>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</si>
  <si>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</si>
  <si>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</si>
  <si>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</si>
  <si>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</si>
  <si>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</si>
  <si>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</si>
  <si>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</si>
  <si>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</si>
  <si>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</si>
  <si>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</si>
  <si>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</si>
  <si>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</si>
  <si>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</si>
  <si>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</si>
  <si>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</si>
  <si>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</si>
  <si>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</si>
  <si>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</si>
  <si>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</si>
  <si>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</si>
  <si>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</si>
  <si>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</si>
  <si>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</si>
  <si>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</si>
  <si>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</si>
  <si>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</si>
  <si>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</si>
  <si>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</si>
  <si>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</si>
  <si>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</si>
  <si>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</si>
  <si>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</si>
  <si>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</si>
  <si>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</si>
  <si>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</si>
  <si>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</si>
  <si>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</si>
  <si>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</si>
  <si>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</si>
  <si>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</si>
  <si>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</si>
  <si>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</si>
  <si>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</si>
  <si>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</si>
  <si>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</si>
  <si>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</si>
  <si>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</si>
  <si>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</si>
  <si>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</si>
  <si>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</si>
  <si>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</si>
  <si>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</si>
  <si>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</si>
  <si>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</si>
  <si>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</si>
  <si>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</si>
  <si>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</si>
  <si>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</si>
  <si>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</si>
  <si>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</si>
  <si>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</si>
  <si>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</si>
  <si>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</si>
  <si>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</si>
  <si>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</si>
  <si>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</si>
  <si>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</si>
  <si>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</si>
  <si>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</si>
  <si>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</si>
  <si>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</si>
  <si>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</si>
  <si>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</si>
  <si>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</si>
  <si>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</si>
  <si>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</si>
  <si>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</si>
  <si>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</si>
  <si>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</si>
  <si>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</si>
  <si>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</si>
  <si>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</si>
  <si>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</si>
  <si>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</si>
  <si>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</si>
  <si>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</si>
  <si>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</si>
  <si>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</si>
  <si>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</si>
  <si>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</si>
  <si>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</si>
  <si>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</si>
  <si>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</si>
  <si>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</si>
  <si>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</si>
  <si>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</si>
  <si>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</si>
  <si>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</si>
  <si>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</si>
  <si>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</si>
  <si>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</si>
  <si>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</si>
  <si>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</si>
  <si>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</si>
  <si>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</si>
  <si>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</si>
  <si>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</si>
  <si>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</si>
  <si>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</si>
  <si>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</si>
  <si>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</si>
  <si>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</si>
  <si>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</si>
  <si>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</si>
  <si>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</si>
  <si>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</si>
  <si>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</si>
  <si>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</si>
  <si>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</si>
  <si>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</si>
  <si>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</si>
  <si>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</si>
  <si>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</si>
  <si>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</si>
  <si>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</si>
  <si>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</si>
  <si>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</si>
  <si>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</si>
  <si>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</si>
  <si>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</si>
  <si>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</si>
  <si>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</si>
  <si>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</si>
  <si>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</si>
  <si>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</si>
  <si>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</si>
  <si>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</si>
  <si>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</si>
  <si>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</si>
  <si>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</si>
  <si>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</si>
  <si>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</si>
  <si>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</si>
  <si>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</si>
  <si>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</si>
  <si>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</si>
  <si>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</si>
  <si>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</si>
  <si>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</si>
  <si>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</si>
  <si>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</si>
  <si>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</si>
  <si>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</si>
  <si>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</si>
  <si>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</si>
  <si>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</si>
  <si>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</si>
  <si>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</si>
  <si>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</si>
  <si>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</si>
  <si>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</si>
  <si>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</si>
  <si>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</si>
  <si>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</si>
  <si>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</si>
  <si>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</si>
  <si>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</si>
  <si>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</si>
  <si>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</si>
  <si>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</si>
  <si>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</si>
  <si>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</si>
  <si>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</si>
  <si>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</si>
  <si>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</si>
  <si>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</si>
  <si>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</si>
  <si>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</si>
  <si>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</si>
  <si>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</si>
  <si>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</si>
  <si>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</si>
  <si>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</si>
  <si>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</si>
  <si>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</si>
  <si>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</si>
  <si>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</si>
  <si>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</si>
  <si>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</si>
  <si>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</si>
  <si>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</si>
  <si>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</si>
  <si>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</si>
  <si>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</si>
  <si>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</si>
  <si>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</si>
  <si>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</si>
  <si>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</si>
  <si>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</si>
  <si>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</si>
  <si>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</si>
  <si>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</si>
  <si>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</si>
  <si>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</si>
  <si>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</si>
  <si>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</si>
  <si>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</si>
  <si>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</si>
  <si>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</si>
  <si>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</si>
  <si>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</si>
  <si>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</si>
  <si>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</si>
  <si>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</si>
  <si>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</si>
  <si>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</si>
  <si>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</si>
  <si>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</si>
  <si>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</si>
  <si>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</si>
  <si>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</si>
  <si>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</si>
  <si>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</si>
  <si>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</si>
  <si>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</si>
  <si>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</si>
  <si>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</si>
  <si>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</si>
  <si>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</si>
  <si>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</si>
  <si>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</si>
  <si>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</si>
  <si>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</si>
  <si>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</si>
  <si>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</si>
  <si>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</si>
  <si>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</si>
  <si>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</si>
  <si>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</si>
  <si>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</si>
  <si>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</si>
  <si>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</si>
  <si>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</si>
  <si>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</si>
  <si>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</si>
  <si>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</si>
  <si>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</si>
  <si>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</si>
  <si>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</si>
  <si>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</si>
  <si>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</si>
  <si>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</si>
  <si>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</si>
  <si>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</si>
  <si>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</si>
  <si>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</si>
  <si>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</si>
  <si>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</si>
  <si>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</si>
  <si>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</si>
  <si>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</si>
  <si>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</si>
  <si>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</si>
  <si>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</si>
  <si>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</si>
  <si>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</si>
  <si>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</si>
  <si>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</si>
  <si>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</si>
  <si>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</si>
  <si>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</si>
  <si>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</si>
  <si>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</si>
  <si>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</si>
  <si>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</si>
  <si>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</si>
  <si>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</si>
  <si>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</si>
  <si>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</si>
  <si>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</si>
  <si>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</si>
  <si>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</si>
  <si>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</si>
  <si>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</si>
  <si>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</si>
  <si>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</si>
  <si>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</si>
  <si>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</si>
  <si>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</si>
  <si>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</si>
  <si>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</si>
  <si>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</si>
  <si>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</si>
  <si>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</si>
  <si>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</si>
  <si>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</si>
  <si>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</si>
  <si>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</si>
  <si>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</si>
  <si>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</si>
  <si>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</si>
  <si>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</si>
  <si>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</si>
  <si>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</si>
  <si>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</si>
  <si>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</si>
  <si>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</si>
  <si>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</si>
  <si>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</si>
  <si>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</si>
  <si>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</si>
  <si>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</si>
  <si>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</si>
  <si>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</si>
  <si>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</si>
  <si>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</si>
  <si>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</si>
  <si>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</si>
  <si>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</si>
  <si>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</si>
  <si>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</si>
  <si>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</si>
  <si>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</si>
  <si>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</si>
  <si>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</si>
  <si>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</si>
  <si>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</si>
  <si>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</si>
  <si>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</si>
  <si>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</si>
  <si>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</si>
  <si>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</si>
  <si>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</si>
  <si>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</si>
  <si>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</si>
  <si>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</si>
  <si>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</si>
  <si>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</si>
  <si>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</si>
  <si>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</si>
  <si>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</si>
  <si>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</si>
  <si>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</si>
  <si>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</si>
  <si>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</si>
  <si>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</si>
  <si>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</si>
  <si>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</si>
  <si>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</si>
  <si>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</si>
  <si>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</si>
  <si>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</si>
  <si>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</si>
  <si>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</si>
  <si>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</si>
  <si>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</si>
  <si>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</si>
  <si>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</si>
  <si>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</si>
  <si>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</si>
  <si>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</si>
  <si>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</si>
  <si>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</si>
  <si>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</si>
  <si>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</si>
  <si>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</si>
  <si>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</si>
  <si>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</si>
  <si>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</si>
  <si>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</si>
  <si>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</si>
  <si>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</si>
  <si>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</si>
  <si>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</si>
  <si>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</si>
  <si>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</si>
  <si>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</si>
  <si>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</si>
  <si>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</si>
  <si>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</si>
  <si>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</si>
  <si>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</si>
  <si>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</si>
  <si>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</si>
  <si>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</si>
  <si>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</si>
  <si>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</si>
  <si>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</si>
  <si>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</si>
  <si>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</si>
  <si>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</si>
  <si>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</si>
  <si>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</si>
  <si>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</si>
  <si>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</si>
  <si>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</si>
  <si>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</si>
  <si>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</si>
  <si>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</si>
  <si>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</si>
  <si>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</si>
  <si>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</si>
  <si>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</si>
  <si>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</si>
  <si>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</si>
  <si>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</si>
  <si>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</si>
  <si>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</si>
  <si>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</si>
  <si>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</si>
  <si>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</si>
  <si>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</si>
  <si>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</si>
  <si>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</si>
  <si>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</si>
  <si>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</si>
  <si>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</si>
  <si>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</si>
  <si>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</si>
  <si>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</si>
  <si>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</si>
  <si>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</si>
  <si>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</si>
  <si>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</si>
  <si>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</si>
  <si>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</si>
  <si>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</si>
  <si>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</si>
  <si>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</si>
  <si>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</si>
  <si>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</si>
  <si>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</si>
  <si>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</si>
  <si>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</si>
  <si>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</si>
  <si>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</si>
  <si>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</si>
  <si>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</si>
  <si>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</si>
  <si>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</si>
  <si>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</si>
  <si>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</si>
  <si>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</si>
  <si>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</si>
  <si>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</si>
  <si>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</si>
  <si>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</si>
  <si>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</si>
  <si>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</si>
  <si>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</si>
  <si>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</si>
  <si>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</si>
  <si>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</si>
  <si>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</si>
  <si>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</si>
  <si>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</si>
  <si>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</si>
  <si>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</si>
  <si>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</si>
  <si>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</si>
  <si>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</si>
  <si>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</si>
  <si>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</si>
  <si>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</si>
  <si>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</si>
  <si>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</si>
  <si>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</si>
  <si>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</si>
  <si>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</si>
  <si>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</si>
  <si>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</si>
  <si>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</si>
  <si>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</si>
  <si>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</si>
  <si>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</si>
  <si>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</si>
  <si>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</si>
  <si>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</si>
  <si>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</si>
  <si>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</si>
  <si>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</si>
  <si>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</si>
  <si>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</si>
  <si>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</si>
  <si>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</si>
  <si>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</si>
  <si>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</si>
  <si>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</si>
  <si>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</si>
  <si>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</si>
  <si>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</si>
  <si>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</si>
  <si>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</si>
  <si>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</si>
  <si>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</si>
  <si>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</si>
  <si>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</si>
  <si>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</si>
  <si>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</si>
  <si>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</si>
  <si>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</si>
  <si>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</si>
  <si>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</si>
  <si>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</si>
  <si>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</si>
  <si>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</si>
  <si>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</si>
  <si>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</si>
  <si>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</si>
  <si>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</si>
  <si>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</si>
  <si>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</si>
  <si>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</si>
  <si>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</si>
  <si>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</si>
  <si>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</si>
  <si>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</si>
  <si>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</si>
  <si>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</si>
  <si>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</si>
  <si>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</si>
  <si>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</si>
  <si>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</si>
  <si>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</si>
  <si>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</si>
  <si>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</si>
  <si>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</si>
  <si>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</si>
  <si>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</si>
  <si>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</si>
  <si>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</si>
  <si>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</si>
  <si>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</si>
  <si>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</si>
  <si>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</si>
  <si>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</si>
  <si>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</si>
  <si>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</si>
  <si>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</si>
  <si>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</si>
  <si>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</si>
  <si>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</si>
  <si>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</si>
  <si>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</si>
  <si>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</si>
  <si>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</si>
  <si>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</si>
  <si>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</si>
  <si>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</si>
  <si>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</si>
  <si>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</si>
  <si>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</si>
  <si>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</si>
  <si>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</si>
  <si>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</si>
  <si>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</si>
  <si>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</si>
  <si>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</si>
  <si>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</si>
  <si>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</si>
  <si>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</si>
  <si>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</si>
  <si>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</si>
  <si>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</si>
  <si>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</si>
  <si>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</si>
  <si>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</si>
  <si>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</si>
  <si>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</si>
  <si>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</si>
  <si>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</si>
  <si>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</si>
  <si>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</si>
  <si>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</si>
  <si>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</si>
  <si>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</si>
  <si>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</si>
  <si>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</si>
  <si>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</si>
  <si>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</si>
  <si>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</si>
  <si>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</si>
  <si>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</si>
  <si>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</si>
  <si>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</si>
  <si>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</si>
  <si>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</si>
  <si>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</si>
  <si>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</si>
  <si>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</si>
  <si>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</si>
  <si>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</si>
  <si>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</si>
  <si>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</si>
  <si>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</si>
  <si>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</si>
  <si>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</si>
  <si>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</si>
  <si>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</si>
  <si>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</si>
  <si>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</si>
  <si>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</si>
  <si>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</si>
  <si>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</si>
  <si>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</si>
  <si>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</si>
  <si>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</si>
  <si>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</si>
  <si>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</si>
  <si>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</si>
  <si>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</si>
  <si>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</si>
  <si>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</si>
  <si>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</si>
  <si>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</si>
  <si>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</si>
  <si>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</si>
  <si>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</si>
  <si>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</si>
  <si>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</si>
  <si>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</si>
  <si>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</si>
  <si>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</si>
  <si>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</si>
  <si>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</si>
  <si>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</si>
  <si>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</si>
  <si>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</si>
  <si>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</si>
  <si>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</si>
  <si>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</si>
  <si>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</si>
  <si>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</si>
  <si>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</si>
  <si>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</si>
  <si>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</si>
  <si>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</si>
  <si>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</si>
  <si>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</si>
  <si>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</si>
  <si>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</si>
  <si>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</si>
  <si>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</si>
  <si>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</si>
  <si>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</si>
  <si>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</si>
  <si>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</si>
  <si>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</si>
  <si>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</si>
  <si>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</si>
  <si>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</si>
  <si>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</si>
  <si>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</si>
  <si>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</si>
  <si>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</si>
  <si>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</si>
  <si>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</si>
  <si>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</si>
  <si>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</si>
  <si>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</si>
  <si>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</si>
  <si>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</si>
  <si>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</si>
  <si>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</si>
  <si>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</si>
  <si>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</si>
  <si>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</si>
  <si>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</si>
  <si>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</si>
  <si>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</si>
  <si>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</si>
  <si>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</si>
  <si>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</si>
  <si>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</si>
  <si>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</si>
  <si>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</si>
  <si>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</si>
  <si>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</si>
  <si>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</si>
  <si>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</si>
  <si>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</si>
  <si>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</si>
  <si>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</si>
  <si>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</si>
  <si>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</si>
  <si>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</si>
  <si>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</si>
  <si>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</si>
  <si>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</si>
  <si>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</si>
  <si>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</si>
  <si>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</si>
  <si>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</si>
  <si>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</si>
  <si>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</si>
  <si>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</si>
  <si>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</si>
  <si>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</si>
  <si>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</si>
  <si>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</si>
  <si>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</si>
  <si>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</si>
  <si>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</si>
  <si>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</si>
  <si>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</si>
  <si>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</si>
  <si>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</si>
  <si>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</si>
  <si>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</si>
  <si>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</si>
  <si>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</si>
  <si>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</si>
  <si>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</si>
  <si>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</si>
  <si>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</si>
  <si>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</si>
  <si>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</si>
  <si>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</si>
  <si>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</si>
  <si>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</si>
  <si>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</si>
  <si>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</si>
  <si>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</si>
  <si>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</si>
  <si>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</si>
  <si>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</si>
  <si>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</si>
  <si>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</si>
  <si>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</si>
  <si>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</si>
  <si>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</si>
  <si>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</si>
  <si>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</si>
  <si>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</si>
  <si>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</si>
  <si>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</si>
  <si>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</si>
  <si>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</si>
  <si>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</si>
  <si>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</si>
  <si>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</si>
  <si>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</si>
  <si>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</si>
  <si>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</si>
  <si>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</si>
  <si>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</si>
  <si>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</si>
  <si>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</si>
  <si>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</si>
  <si>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</si>
  <si>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</si>
  <si>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</si>
  <si>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</si>
  <si>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</si>
  <si>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</si>
  <si>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</si>
  <si>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</si>
  <si>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</si>
  <si>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</si>
  <si>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</si>
  <si>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</si>
  <si>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</si>
  <si>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</si>
  <si>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</si>
  <si>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</si>
  <si>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</si>
  <si>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</si>
  <si>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</si>
  <si>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</si>
  <si>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</si>
  <si>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</si>
  <si>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</si>
  <si>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</si>
  <si>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</si>
  <si>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</si>
  <si>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</si>
  <si>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</si>
  <si>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</si>
  <si>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</si>
  <si>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</si>
  <si>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</si>
  <si>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</si>
  <si>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</si>
  <si>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</si>
  <si>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</si>
  <si>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</si>
  <si>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</si>
  <si>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</si>
  <si>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</si>
  <si>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</si>
  <si>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</si>
  <si>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</si>
  <si>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</si>
  <si>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</si>
  <si>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</si>
  <si>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</si>
  <si>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</si>
  <si>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</si>
  <si>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</si>
  <si>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</si>
  <si>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</si>
  <si>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</si>
  <si>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</si>
  <si>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</si>
  <si>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</si>
  <si>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</si>
  <si>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</si>
  <si>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</si>
  <si>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</si>
  <si>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</si>
  <si>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</si>
  <si>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</si>
  <si>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</si>
  <si>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</si>
  <si>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</si>
  <si>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</si>
  <si>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</si>
  <si>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</si>
  <si>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</si>
  <si>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</si>
  <si>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</si>
  <si>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</si>
  <si>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</si>
  <si>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</si>
  <si>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</si>
  <si>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</si>
  <si>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</si>
  <si>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</si>
  <si>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</si>
  <si>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</si>
  <si>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</si>
  <si>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</si>
  <si>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</si>
  <si>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</si>
  <si>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</si>
  <si>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</si>
  <si>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</si>
  <si>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</si>
  <si>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</si>
  <si>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</si>
  <si>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</si>
  <si>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</si>
  <si>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</si>
  <si>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</si>
  <si>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</si>
  <si>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</si>
  <si>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</si>
  <si>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</si>
  <si>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</si>
  <si>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</si>
  <si>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</si>
  <si>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</si>
  <si>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</si>
  <si>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</si>
  <si>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</si>
  <si>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</si>
  <si>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</si>
  <si>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</si>
  <si>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</si>
  <si>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</si>
  <si>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</si>
  <si>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</si>
  <si>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</si>
  <si>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</si>
  <si>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</si>
  <si>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</si>
  <si>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</si>
  <si>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</si>
  <si>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</si>
  <si>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</si>
  <si>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</si>
  <si>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</si>
  <si>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</si>
  <si>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</si>
  <si>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</si>
  <si>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</si>
  <si>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</si>
  <si>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</si>
  <si>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</si>
  <si>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</si>
  <si>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</si>
  <si>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</si>
  <si>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</si>
  <si>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</si>
  <si>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</si>
  <si>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</si>
  <si>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</si>
  <si>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</si>
  <si>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</si>
  <si>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</si>
  <si>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</si>
  <si>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</si>
  <si>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</si>
  <si>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</si>
  <si>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</si>
  <si>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</si>
  <si>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</si>
  <si>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</si>
  <si>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</si>
  <si>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</si>
  <si>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</si>
  <si>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</si>
  <si>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</si>
  <si>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</si>
  <si>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</si>
  <si>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</si>
  <si>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</si>
  <si>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</si>
  <si>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</si>
  <si>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</si>
  <si>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</si>
  <si>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</si>
  <si>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</si>
  <si>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</si>
  <si>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</si>
  <si>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</si>
  <si>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</si>
  <si>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</si>
  <si>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</si>
  <si>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</si>
  <si>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</si>
  <si>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</si>
  <si>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</si>
  <si>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</si>
  <si>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</si>
  <si>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</si>
  <si>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</si>
  <si>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</si>
  <si>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</si>
  <si>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</si>
  <si>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</si>
  <si>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</si>
  <si>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</si>
  <si>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</si>
  <si>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</si>
  <si>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</si>
  <si>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</si>
  <si>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</si>
  <si>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</si>
  <si>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</si>
  <si>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</si>
  <si>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</si>
  <si>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</si>
  <si>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</si>
  <si>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</si>
  <si>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</si>
  <si>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</si>
  <si>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</si>
  <si>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</si>
  <si>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</si>
  <si>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</si>
  <si>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</si>
  <si>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</si>
  <si>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</si>
  <si>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</si>
  <si>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</si>
  <si>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</si>
  <si>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</si>
  <si>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</si>
  <si>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</si>
  <si>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</si>
  <si>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</si>
  <si>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</si>
  <si>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</si>
  <si>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</si>
  <si>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</si>
  <si>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</si>
  <si>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</si>
  <si>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</si>
  <si>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</si>
  <si>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</si>
  <si>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</si>
  <si>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</si>
  <si>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</si>
  <si>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</si>
  <si>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</si>
  <si>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</si>
  <si>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</si>
  <si>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</si>
  <si>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</si>
  <si>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</si>
  <si>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</si>
  <si>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</si>
  <si>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</si>
  <si>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</si>
  <si>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</si>
  <si>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</si>
  <si>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</si>
  <si>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</si>
  <si>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</si>
  <si>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</si>
  <si>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</si>
  <si>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</si>
  <si>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</si>
  <si>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</si>
  <si>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</si>
  <si>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</si>
  <si>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</si>
  <si>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</si>
  <si>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</si>
  <si>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</si>
  <si>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</si>
  <si>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</si>
  <si>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</si>
  <si>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</si>
  <si>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</si>
  <si>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</si>
  <si>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</si>
  <si>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</si>
  <si>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</si>
  <si>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</si>
  <si>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</si>
  <si>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</si>
  <si>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</si>
  <si>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</si>
  <si>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</si>
  <si>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</si>
  <si>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</si>
  <si>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</si>
  <si>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</si>
  <si>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</si>
  <si>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</si>
  <si>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</si>
  <si>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</si>
  <si>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</si>
  <si>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</si>
  <si>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</si>
  <si>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</si>
  <si>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</si>
  <si>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</si>
  <si>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</si>
  <si>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</si>
  <si>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</si>
  <si>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</si>
  <si>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</si>
  <si>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</si>
  <si>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</si>
  <si>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</si>
  <si>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</si>
  <si>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</si>
  <si>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</si>
  <si>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</si>
  <si>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</si>
  <si>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</si>
  <si>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</si>
  <si>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</si>
  <si>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</si>
  <si>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</si>
  <si>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</si>
  <si>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</si>
  <si>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</si>
  <si>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</si>
  <si>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</si>
  <si>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</si>
  <si>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</si>
  <si>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</si>
  <si>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</si>
  <si>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</si>
  <si>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</si>
  <si>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</si>
  <si>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</si>
  <si>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</si>
  <si>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</si>
  <si>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</si>
  <si>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</si>
  <si>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</si>
  <si>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</si>
  <si>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</si>
  <si>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</si>
  <si>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</si>
  <si>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</si>
  <si>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</si>
  <si>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</si>
  <si>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</si>
  <si>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</si>
  <si>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</si>
  <si>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</si>
  <si>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</si>
  <si>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</si>
  <si>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</si>
  <si>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</si>
  <si>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</si>
  <si>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</si>
  <si>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</si>
  <si>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</si>
  <si>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</si>
  <si>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</si>
  <si>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</si>
  <si>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</si>
  <si>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</si>
  <si>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</si>
  <si>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</si>
  <si>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</si>
  <si>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</si>
  <si>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</si>
  <si>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</si>
  <si>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</si>
  <si>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</si>
  <si>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</si>
  <si>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</si>
  <si>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</si>
  <si>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</si>
  <si>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</si>
  <si>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</si>
  <si>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</si>
  <si>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</si>
  <si>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</si>
  <si>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</si>
  <si>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</si>
  <si>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</si>
  <si>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</si>
  <si>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</si>
  <si>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</si>
  <si>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</si>
  <si>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</si>
  <si>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</si>
  <si>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</si>
  <si>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</si>
  <si>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</si>
  <si>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</si>
  <si>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</si>
  <si>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</si>
  <si>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</si>
  <si>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</si>
  <si>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</si>
  <si>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</si>
  <si>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</si>
  <si>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</si>
  <si>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</si>
  <si>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</si>
  <si>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</si>
  <si>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</si>
  <si>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</si>
  <si>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</si>
  <si>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</si>
  <si>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</si>
  <si>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</si>
  <si>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</si>
  <si>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</si>
  <si>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</si>
  <si>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</si>
  <si>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</si>
  <si>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</si>
  <si>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</si>
  <si>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</si>
  <si>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</si>
  <si>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</si>
  <si>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</si>
  <si>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</si>
  <si>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</si>
  <si>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</si>
  <si>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</si>
  <si>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</si>
  <si>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</si>
  <si>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</si>
  <si>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</si>
  <si>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</si>
  <si>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</si>
  <si>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</si>
  <si>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</si>
  <si>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</si>
  <si>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</si>
  <si>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</si>
  <si>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</si>
  <si>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</si>
  <si>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</si>
  <si>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</si>
  <si>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</si>
  <si>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</si>
  <si>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</si>
  <si>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</si>
  <si>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</si>
  <si>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</si>
  <si>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</si>
  <si>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</si>
  <si>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</si>
  <si>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</si>
  <si>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</si>
  <si>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</si>
  <si>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</si>
  <si>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</si>
  <si>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</si>
  <si>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</si>
  <si>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</si>
  <si>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</si>
  <si>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</si>
  <si>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</si>
  <si>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</si>
  <si>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</si>
  <si>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</si>
  <si>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</si>
  <si>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</si>
  <si>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</si>
  <si>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</si>
  <si>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</si>
  <si>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</si>
  <si>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</si>
  <si>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</si>
  <si>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</si>
  <si>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</si>
  <si>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</si>
  <si>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</si>
  <si>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</si>
  <si>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</si>
  <si>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</si>
  <si>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</si>
  <si>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</si>
  <si>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</si>
  <si>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</si>
  <si>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</si>
  <si>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</si>
  <si>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</si>
  <si>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</si>
  <si>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</si>
  <si>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</si>
  <si>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</si>
  <si>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</si>
  <si>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</si>
  <si>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</si>
  <si>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</si>
  <si>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</si>
  <si>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</si>
  <si>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</si>
  <si>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</si>
  <si>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</si>
  <si>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</si>
  <si>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</si>
  <si>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</si>
  <si>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</si>
  <si>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</si>
  <si>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</si>
  <si>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</si>
  <si>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</si>
  <si>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</si>
  <si>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</si>
  <si>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</si>
  <si>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</si>
  <si>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</si>
  <si>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</si>
  <si>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</si>
  <si>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</si>
  <si>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</si>
  <si>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</si>
  <si>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</si>
  <si>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</si>
  <si>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</si>
  <si>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</si>
  <si>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</si>
  <si>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</si>
  <si>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</si>
  <si>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</si>
  <si>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</si>
  <si>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</si>
  <si>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</si>
  <si>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</si>
  <si>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</si>
  <si>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</si>
  <si>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</si>
  <si>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</si>
  <si>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</si>
  <si>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</si>
  <si>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</si>
  <si>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</si>
  <si>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</si>
  <si>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</si>
  <si>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</si>
  <si>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</si>
  <si>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</si>
  <si>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</si>
  <si>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</si>
  <si>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</si>
  <si>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</si>
  <si>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</si>
  <si>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</si>
  <si>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</si>
  <si>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</si>
  <si>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</si>
  <si>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</si>
  <si>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</si>
  <si>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</si>
  <si>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</si>
  <si>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</si>
  <si>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</si>
  <si>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</si>
  <si>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</si>
  <si>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</si>
  <si>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</si>
  <si>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</si>
  <si>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</si>
  <si>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</si>
  <si>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</si>
  <si>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</si>
  <si>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</si>
  <si>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</si>
  <si>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</si>
  <si>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</si>
  <si>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</si>
  <si>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</si>
  <si>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</si>
  <si>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</si>
  <si>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</si>
  <si>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</si>
  <si>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</si>
  <si>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</si>
  <si>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</si>
  <si>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</si>
  <si>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</si>
  <si>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</si>
  <si>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</si>
  <si>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</si>
  <si>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</si>
  <si>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</si>
  <si>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</si>
  <si>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</si>
  <si>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</si>
  <si>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</si>
  <si>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</si>
  <si>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</si>
  <si>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</si>
  <si>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</si>
  <si>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</si>
  <si>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</si>
  <si>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</si>
  <si>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</si>
  <si>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</si>
  <si>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</si>
  <si>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</si>
  <si>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</si>
  <si>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</si>
  <si>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</si>
  <si>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</si>
  <si>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</si>
  <si>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</si>
  <si>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</si>
  <si>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</si>
  <si>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</si>
  <si>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</si>
  <si>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</si>
  <si>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</si>
  <si>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</si>
  <si>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</si>
  <si>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</si>
  <si>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</si>
  <si>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</si>
  <si>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</si>
  <si>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</si>
  <si>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</si>
  <si>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</si>
  <si>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</si>
  <si>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</si>
  <si>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</si>
  <si>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</si>
  <si>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</si>
  <si>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</si>
  <si>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</si>
  <si>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</si>
  <si>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</si>
  <si>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</si>
  <si>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</si>
  <si>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</si>
  <si>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</si>
  <si>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</si>
  <si>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</si>
  <si>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</si>
  <si>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</si>
  <si>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</si>
  <si>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</si>
  <si>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</si>
  <si>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</si>
  <si>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</si>
  <si>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</si>
  <si>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</si>
  <si>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</si>
  <si>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</si>
  <si>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</si>
  <si>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</si>
  <si>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</si>
  <si>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</si>
  <si>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</si>
  <si>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</si>
  <si>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</si>
  <si>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</si>
  <si>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</si>
  <si>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</si>
  <si>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</si>
  <si>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</si>
  <si>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</si>
  <si>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</si>
  <si>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</si>
  <si>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</si>
  <si>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</si>
  <si>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</si>
  <si>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</si>
  <si>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</si>
  <si>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</si>
  <si>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</si>
  <si>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</si>
  <si>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</si>
  <si>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</si>
  <si>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</si>
  <si>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</si>
  <si>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</si>
  <si>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</si>
  <si>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</si>
  <si>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</si>
  <si>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</si>
  <si>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</si>
  <si>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</si>
  <si>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</si>
  <si>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</si>
  <si>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</si>
  <si>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</si>
  <si>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</si>
  <si>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</si>
  <si>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</si>
  <si>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</si>
  <si>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</si>
  <si>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</si>
  <si>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</si>
  <si>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</si>
  <si>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</si>
  <si>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</si>
  <si>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</si>
  <si>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</si>
  <si>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</si>
  <si>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</si>
  <si>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</si>
  <si>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</si>
  <si>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</si>
  <si>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</si>
  <si>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</si>
  <si>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</si>
  <si>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</si>
  <si>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</si>
  <si>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</si>
  <si>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</si>
  <si>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</si>
  <si>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</si>
  <si>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</si>
  <si>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</si>
  <si>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</si>
  <si>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</si>
  <si>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</si>
  <si>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</si>
  <si>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</si>
  <si>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</si>
  <si>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</si>
  <si>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</si>
  <si>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</si>
  <si>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</si>
  <si>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</si>
  <si>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</si>
  <si>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</si>
  <si>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</si>
  <si>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</si>
  <si>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</si>
  <si>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</si>
  <si>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</si>
  <si>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</si>
  <si>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</si>
  <si>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</si>
  <si>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</si>
  <si>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</si>
  <si>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</si>
  <si>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</si>
  <si>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</si>
  <si>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</si>
  <si>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</si>
  <si>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</si>
  <si>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</si>
  <si>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</si>
  <si>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</si>
  <si>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</si>
  <si>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</si>
  <si>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</si>
  <si>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</si>
  <si>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</si>
  <si>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</si>
  <si>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</si>
  <si>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</si>
  <si>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</si>
  <si>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</si>
  <si>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</si>
  <si>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</si>
  <si>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</si>
  <si>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</si>
  <si>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</si>
  <si>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</si>
  <si>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</si>
  <si>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</si>
  <si>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</si>
  <si>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</si>
  <si>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</si>
  <si>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</si>
  <si>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</si>
  <si>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</si>
  <si>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</si>
  <si>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</si>
  <si>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</si>
  <si>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</si>
  <si>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</si>
  <si>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</si>
  <si>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</si>
  <si>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</si>
  <si>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</si>
  <si>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</si>
  <si>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</si>
  <si>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</si>
  <si>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</si>
  <si>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</si>
  <si>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</si>
  <si>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</si>
  <si>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</si>
  <si>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</si>
  <si>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</si>
  <si>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</si>
  <si>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</si>
  <si>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</si>
  <si>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</si>
  <si>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</si>
  <si>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</si>
  <si>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</si>
  <si>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</si>
  <si>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</si>
  <si>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</si>
  <si>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</si>
  <si>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</si>
  <si>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</si>
  <si>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</si>
  <si>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</si>
  <si>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</si>
  <si>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</si>
  <si>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</si>
  <si>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</si>
  <si>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</si>
  <si>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</si>
  <si>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</si>
  <si>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</si>
  <si>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</si>
  <si>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</si>
  <si>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</si>
  <si>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</si>
  <si>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</si>
  <si>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</si>
  <si>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</si>
  <si>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</si>
  <si>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</si>
  <si>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</si>
  <si>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</si>
  <si>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</si>
  <si>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</si>
  <si>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</si>
  <si>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</si>
  <si>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</si>
  <si>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</si>
  <si>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</si>
  <si>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</si>
  <si>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</si>
  <si>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</si>
  <si>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</si>
  <si>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</si>
  <si>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</si>
  <si>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</si>
  <si>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</si>
  <si>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</si>
  <si>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</si>
  <si>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</si>
  <si>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</si>
  <si>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</si>
  <si>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</si>
  <si>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</si>
  <si>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</si>
  <si>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</si>
  <si>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</si>
  <si>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</si>
  <si>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</si>
  <si>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</si>
  <si>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</si>
  <si>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</si>
  <si>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</si>
  <si>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</si>
  <si>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</si>
  <si>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</si>
  <si>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</si>
  <si>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</si>
  <si>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</si>
  <si>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</si>
  <si>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</si>
  <si>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</si>
  <si>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</si>
  <si>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</si>
  <si>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</si>
  <si>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</si>
  <si>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</si>
  <si>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</si>
  <si>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</si>
  <si>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</si>
  <si>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</si>
  <si>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</si>
  <si>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</si>
  <si>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</si>
  <si>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</si>
  <si>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</si>
  <si>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</si>
  <si>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</si>
  <si>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</si>
  <si>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</si>
  <si>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</si>
  <si>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</si>
  <si>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</si>
  <si>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</si>
  <si>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</si>
  <si>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</si>
  <si>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</si>
  <si>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</si>
  <si>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</si>
  <si>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</si>
  <si>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</si>
  <si>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</si>
  <si>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</si>
  <si>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</si>
  <si>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</si>
  <si>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</si>
  <si>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</si>
  <si>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</si>
  <si>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</si>
  <si>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</si>
  <si>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</si>
  <si>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</si>
  <si>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</si>
  <si>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</si>
  <si>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</si>
  <si>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</si>
  <si>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</si>
  <si>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</si>
  <si>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</si>
  <si>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</si>
  <si>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</si>
  <si>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</si>
  <si>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</si>
  <si>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</si>
  <si>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</si>
  <si>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</si>
  <si>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</si>
  <si>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</si>
  <si>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</si>
  <si>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</si>
  <si>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</si>
  <si>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</si>
  <si>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</si>
  <si>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</si>
  <si>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</si>
  <si>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</si>
  <si>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</si>
  <si>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</si>
  <si>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</si>
  <si>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</si>
  <si>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</si>
  <si>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</si>
  <si>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</si>
  <si>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</si>
  <si>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</si>
  <si>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</si>
  <si>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</si>
  <si>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</si>
  <si>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</si>
  <si>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</si>
  <si>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</si>
  <si>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</si>
  <si>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</si>
  <si>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</si>
  <si>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</si>
  <si>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</si>
  <si>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</si>
  <si>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</si>
  <si>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</si>
  <si>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</si>
  <si>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</si>
  <si>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</si>
  <si>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</si>
  <si>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</si>
  <si>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</si>
  <si>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</si>
  <si>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</si>
  <si>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</si>
  <si>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</si>
  <si>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</si>
  <si>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</si>
  <si>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</si>
  <si>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</si>
  <si>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</si>
  <si>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</si>
  <si>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</si>
  <si>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</si>
  <si>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</si>
  <si>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</si>
  <si>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</si>
  <si>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</si>
  <si>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</si>
  <si>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</si>
  <si>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</si>
  <si>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</si>
  <si>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</si>
  <si>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</si>
  <si>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</si>
  <si>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</si>
  <si>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</si>
  <si>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</si>
  <si>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</si>
  <si>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</si>
  <si>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</si>
  <si>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</si>
  <si>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</si>
  <si>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</si>
  <si>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</si>
  <si>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</si>
  <si>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</si>
  <si>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</si>
  <si>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</si>
  <si>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</si>
  <si>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</si>
  <si>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</si>
  <si>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</si>
  <si>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</si>
  <si>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</si>
  <si>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</si>
  <si>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</si>
  <si>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</si>
  <si>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</si>
  <si>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</si>
  <si>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</si>
  <si>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</si>
  <si>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</si>
  <si>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</si>
  <si>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</si>
  <si>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</si>
  <si>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</si>
  <si>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</si>
  <si>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</si>
  <si>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</si>
  <si>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</si>
  <si>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</si>
  <si>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</si>
  <si>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</si>
  <si>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</si>
  <si>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</si>
  <si>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</si>
  <si>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</si>
  <si>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</si>
  <si>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</si>
  <si>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</si>
  <si>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</si>
  <si>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</si>
  <si>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</si>
  <si>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</si>
  <si>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</si>
  <si>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</si>
  <si>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</si>
  <si>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</si>
  <si>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</si>
  <si>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</si>
  <si>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</si>
  <si>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</si>
  <si>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</si>
  <si>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</si>
  <si>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</si>
  <si>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</si>
  <si>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</si>
  <si>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</si>
  <si>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</si>
  <si>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</si>
  <si>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</si>
  <si>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</si>
  <si>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</si>
  <si>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</si>
  <si>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</si>
  <si>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</si>
  <si>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</si>
  <si>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</si>
  <si>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</si>
  <si>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</si>
  <si>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</si>
  <si>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</si>
  <si>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</si>
  <si>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</si>
  <si>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</si>
  <si>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</si>
  <si>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</si>
  <si>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</si>
  <si>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</si>
  <si>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</si>
  <si>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</si>
  <si>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</si>
  <si>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</si>
  <si>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</si>
  <si>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</si>
  <si>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</si>
  <si>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</si>
  <si>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</si>
  <si>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</si>
  <si>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</si>
  <si>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</si>
  <si>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</si>
  <si>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</si>
  <si>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</si>
  <si>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</si>
  <si>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</si>
  <si>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</si>
  <si>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</si>
  <si>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</si>
  <si>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</si>
  <si>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</si>
  <si>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</si>
  <si>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</si>
  <si>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</si>
  <si>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</si>
  <si>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</si>
  <si>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</si>
  <si>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</si>
  <si>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</si>
  <si>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</si>
  <si>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</si>
  <si>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</si>
  <si>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</si>
  <si>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</si>
  <si>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</si>
  <si>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</si>
  <si>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</si>
  <si>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</si>
  <si>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</si>
  <si>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</si>
  <si>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</si>
  <si>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</si>
  <si>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</si>
  <si>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</si>
  <si>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</si>
  <si>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</si>
  <si>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</si>
  <si>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</si>
  <si>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</si>
  <si>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</si>
  <si>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</si>
  <si>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</si>
  <si>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</si>
  <si>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</si>
  <si>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</si>
  <si>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</si>
  <si>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</si>
  <si>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</si>
  <si>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</si>
  <si>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</si>
  <si>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</si>
  <si>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</si>
  <si>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</si>
  <si>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</si>
  <si>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</si>
  <si>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</si>
  <si>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</si>
  <si>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</si>
  <si>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</si>
  <si>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</si>
  <si>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</si>
  <si>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</si>
  <si>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</si>
  <si>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</si>
  <si>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</si>
  <si>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</si>
  <si>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</si>
  <si>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</si>
  <si>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</si>
  <si>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</si>
  <si>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</si>
  <si>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</si>
  <si>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</si>
  <si>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</si>
  <si>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</si>
  <si>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</si>
  <si>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</si>
  <si>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</si>
  <si>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</si>
  <si>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</si>
  <si>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</si>
  <si>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</si>
  <si>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</si>
  <si>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</si>
  <si>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</si>
  <si>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</si>
  <si>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</si>
  <si>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</si>
  <si>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</si>
  <si>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</si>
  <si>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</si>
  <si>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</si>
  <si>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</si>
  <si>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</si>
  <si>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</si>
  <si>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</si>
  <si>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</si>
  <si>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</si>
  <si>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</si>
  <si>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</si>
  <si>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</si>
  <si>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</si>
  <si>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</si>
  <si>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</si>
  <si>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</si>
  <si>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</si>
  <si>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</si>
  <si>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</si>
  <si>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</si>
  <si>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</si>
  <si>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</si>
  <si>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</si>
  <si>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</si>
  <si>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</si>
  <si>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</si>
  <si>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</si>
  <si>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</si>
  <si>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</si>
  <si>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</si>
  <si>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</si>
  <si>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</si>
  <si>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</si>
  <si>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</si>
  <si>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</si>
  <si>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</si>
  <si>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</si>
  <si>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</si>
  <si>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</si>
  <si>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</si>
  <si>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</si>
  <si>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</si>
  <si>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</si>
  <si>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</si>
  <si>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</si>
  <si>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</si>
  <si>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</si>
  <si>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</si>
  <si>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</si>
  <si>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</si>
  <si>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</si>
  <si>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</si>
  <si>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</si>
  <si>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</si>
  <si>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</si>
  <si>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</si>
  <si>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</si>
  <si>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</si>
  <si>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</si>
  <si>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</si>
  <si>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</si>
  <si>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</si>
  <si>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</si>
  <si>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</si>
  <si>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</si>
  <si>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</si>
  <si>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</si>
  <si>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</si>
  <si>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</si>
  <si>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</si>
  <si>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</si>
  <si>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</si>
  <si>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</si>
  <si>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</si>
  <si>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</si>
  <si>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</si>
  <si>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</si>
  <si>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</si>
  <si>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</si>
  <si>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</si>
  <si>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</si>
  <si>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</si>
  <si>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</si>
  <si>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</si>
  <si>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</si>
  <si>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</si>
  <si>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</si>
  <si>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</si>
  <si>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</si>
  <si>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</si>
  <si>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</si>
  <si>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</si>
  <si>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</si>
  <si>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</si>
  <si>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</si>
  <si>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</si>
  <si>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</si>
  <si>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</si>
  <si>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</si>
  <si>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</si>
  <si>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</si>
  <si>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</si>
  <si>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</si>
  <si>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</si>
  <si>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</si>
  <si>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</si>
  <si>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</si>
  <si>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</si>
  <si>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</si>
  <si>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</si>
  <si>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</si>
  <si>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</si>
  <si>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</si>
  <si>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</si>
  <si>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</si>
  <si>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</si>
  <si>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</si>
  <si>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</si>
  <si>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</si>
  <si>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</si>
  <si>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</si>
  <si>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</si>
  <si>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</si>
  <si>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</si>
  <si>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</si>
  <si>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</si>
  <si>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</si>
  <si>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</si>
  <si>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</si>
  <si>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</si>
  <si>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</si>
  <si>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</si>
  <si>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</si>
  <si>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</si>
  <si>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</si>
  <si>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</si>
  <si>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</si>
  <si>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</si>
  <si>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</si>
  <si>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</si>
  <si>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</si>
  <si>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</si>
  <si>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</si>
  <si>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</si>
  <si>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</si>
  <si>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</si>
  <si>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</si>
  <si>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</si>
  <si>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</si>
  <si>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</si>
  <si>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</si>
  <si>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</si>
  <si>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</si>
  <si>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</si>
  <si>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</si>
  <si>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</si>
  <si>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</si>
  <si>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</si>
  <si>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</si>
  <si>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</si>
  <si>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</si>
  <si>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</si>
  <si>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</si>
  <si>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</si>
  <si>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</si>
  <si>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</si>
  <si>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</si>
  <si>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</si>
  <si>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</si>
  <si>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</si>
  <si>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</si>
  <si>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</si>
  <si>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</si>
  <si>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</si>
  <si>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</si>
  <si>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</si>
  <si>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</si>
  <si>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</si>
  <si>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</si>
  <si>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</si>
  <si>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</si>
  <si>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</si>
  <si>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</si>
  <si>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</si>
  <si>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</si>
  <si>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</si>
  <si>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</si>
  <si>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</si>
  <si>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</si>
  <si>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</si>
  <si>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</si>
  <si>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</si>
  <si>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</si>
  <si>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</si>
  <si>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</si>
  <si>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</si>
  <si>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</si>
  <si>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</si>
  <si>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</si>
  <si>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</si>
  <si>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</si>
  <si>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</si>
  <si>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</si>
  <si>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</si>
  <si>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</si>
  <si>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</si>
  <si>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</si>
  <si>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</si>
  <si>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</si>
  <si>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</si>
  <si>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</si>
  <si>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</si>
  <si>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</si>
  <si>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</si>
  <si>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</si>
  <si>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</si>
  <si>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</si>
  <si>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</si>
  <si>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</si>
  <si>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</si>
  <si>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</si>
  <si>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</si>
  <si>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</si>
  <si>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</si>
  <si>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</si>
  <si>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</si>
  <si>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</si>
  <si>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</si>
  <si>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</si>
  <si>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</si>
  <si>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</si>
  <si>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</si>
  <si>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</si>
  <si>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</si>
  <si>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</si>
  <si>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</si>
  <si>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</si>
  <si>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</si>
  <si>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</si>
  <si>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</si>
  <si>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</si>
  <si>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</si>
  <si>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</si>
  <si>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</si>
  <si>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</si>
  <si>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</si>
  <si>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</si>
  <si>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</si>
  <si>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</si>
  <si>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</si>
  <si>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</si>
  <si>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</si>
  <si>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</si>
  <si>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</si>
  <si>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</si>
  <si>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</si>
  <si>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</si>
  <si>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</si>
  <si>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</si>
  <si>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</si>
  <si>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</si>
  <si>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</si>
  <si>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</si>
  <si>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</si>
  <si>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</si>
  <si>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</si>
  <si>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</si>
  <si>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</si>
  <si>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</si>
  <si>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</si>
  <si>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</si>
  <si>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</si>
  <si>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</si>
  <si>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</si>
  <si>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</si>
  <si>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</si>
  <si>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</si>
  <si>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</si>
  <si>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</si>
  <si>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</si>
  <si>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</si>
  <si>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</si>
  <si>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</si>
  <si>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</si>
  <si>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</si>
  <si>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</si>
  <si>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</si>
  <si>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</si>
  <si>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</si>
  <si>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</si>
  <si>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</si>
  <si>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</si>
  <si>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</si>
  <si>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</si>
  <si>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</si>
  <si>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</si>
  <si>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</si>
  <si>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</si>
  <si>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</si>
  <si>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</si>
  <si>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</si>
  <si>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</si>
  <si>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</si>
  <si>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</si>
  <si>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</si>
  <si>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</si>
  <si>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</si>
  <si>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</si>
  <si>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</si>
  <si>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</si>
  <si>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</si>
  <si>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</si>
  <si>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</si>
  <si>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</si>
  <si>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</si>
  <si>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</si>
  <si>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</si>
  <si>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</si>
  <si>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</si>
  <si>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</si>
  <si>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</si>
  <si>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</si>
  <si>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</si>
  <si>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</si>
  <si>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</si>
  <si>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</si>
  <si>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</si>
  <si>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</si>
  <si>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</si>
  <si>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</si>
  <si>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</si>
  <si>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</si>
  <si>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</si>
  <si>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</si>
  <si>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</si>
  <si>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</si>
  <si>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</si>
  <si>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</si>
  <si>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</si>
  <si>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</si>
  <si>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</si>
  <si>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</si>
  <si>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</si>
  <si>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</si>
  <si>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</si>
  <si>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</si>
  <si>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</si>
  <si>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</si>
  <si>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</si>
  <si>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</si>
  <si>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</si>
  <si>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</si>
  <si>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</si>
  <si>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</si>
  <si>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</si>
  <si>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</si>
  <si>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</si>
  <si>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</si>
  <si>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</si>
  <si>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</si>
  <si>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</si>
  <si>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</si>
  <si>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</si>
  <si>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</si>
  <si>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</si>
  <si>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</si>
  <si>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</si>
  <si>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</si>
  <si>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</si>
  <si>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</si>
  <si>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</si>
  <si>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</si>
  <si>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</si>
  <si>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</si>
  <si>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</si>
  <si>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</si>
  <si>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</si>
  <si>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</si>
  <si>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</si>
  <si>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</si>
  <si>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</si>
  <si>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</si>
  <si>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</si>
  <si>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</si>
  <si>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</si>
  <si>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</si>
  <si>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</si>
  <si>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</si>
  <si>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</si>
  <si>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</si>
  <si>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</si>
  <si>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</si>
  <si>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</si>
  <si>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</si>
  <si>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</si>
  <si>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</si>
  <si>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</si>
  <si>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</si>
  <si>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</si>
  <si>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</si>
  <si>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</si>
  <si>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</si>
  <si>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</si>
  <si>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</si>
  <si>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</si>
  <si>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</si>
  <si>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</si>
  <si>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</si>
  <si>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</si>
  <si>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</si>
  <si>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</si>
  <si>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</si>
  <si>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</si>
  <si>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</si>
  <si>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</si>
  <si>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</si>
  <si>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</si>
  <si>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</si>
  <si>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</si>
  <si>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</si>
  <si>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</si>
  <si>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</si>
  <si>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</si>
  <si>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</si>
  <si>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</si>
  <si>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</si>
  <si>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</si>
  <si>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</si>
  <si>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</si>
  <si>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</si>
  <si>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</si>
  <si>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</si>
  <si>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</si>
  <si>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</si>
  <si>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</si>
  <si>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</si>
  <si>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</si>
  <si>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</si>
  <si>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</si>
  <si>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</si>
  <si>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</si>
  <si>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</si>
  <si>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</si>
  <si>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</si>
  <si>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</si>
  <si>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</si>
  <si>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</si>
  <si>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</si>
  <si>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</si>
  <si>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</si>
  <si>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</si>
  <si>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</si>
  <si>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</si>
  <si>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</si>
  <si>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</si>
  <si>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</si>
  <si>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</si>
  <si>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</si>
  <si>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</si>
  <si>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</si>
  <si>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</si>
  <si>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</si>
  <si>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</si>
  <si>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</si>
  <si>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</si>
  <si>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</si>
  <si>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</si>
  <si>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</si>
  <si>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</si>
  <si>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</si>
  <si>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</si>
  <si>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</si>
  <si>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</si>
  <si>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</si>
  <si>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</si>
  <si>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</si>
  <si>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</si>
  <si>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</si>
  <si>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</si>
  <si>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</si>
  <si>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</si>
  <si>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</si>
  <si>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</si>
  <si>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</si>
  <si>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</si>
  <si>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</si>
  <si>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</si>
  <si>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</si>
  <si>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</si>
  <si>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</si>
  <si>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</si>
  <si>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</si>
  <si>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</si>
  <si>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</si>
  <si>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</si>
  <si>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</si>
  <si>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</si>
  <si>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</si>
  <si>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</si>
  <si>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</si>
  <si>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</si>
  <si>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</si>
  <si>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</si>
  <si>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</si>
  <si>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</si>
  <si>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</si>
  <si>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</si>
  <si>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</si>
  <si>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</si>
  <si>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</si>
  <si>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</si>
  <si>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</si>
  <si>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</si>
  <si>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</si>
  <si>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</si>
  <si>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</si>
  <si>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</si>
  <si>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</si>
  <si>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</si>
  <si>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</si>
  <si>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</si>
  <si>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</si>
  <si>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</si>
  <si>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</si>
  <si>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</si>
  <si>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</si>
  <si>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</si>
  <si>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</si>
  <si>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</si>
  <si>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</si>
  <si>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</si>
  <si>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</si>
  <si>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</si>
  <si>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</si>
  <si>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</si>
  <si>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</si>
  <si>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</si>
  <si>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</si>
  <si>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</si>
  <si>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</si>
  <si>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</si>
  <si>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</si>
  <si>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</si>
  <si>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</si>
  <si>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</si>
  <si>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</si>
  <si>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</si>
  <si>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</si>
  <si>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</si>
  <si>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</si>
  <si>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</si>
  <si>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</si>
  <si>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</si>
  <si>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</si>
  <si>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</si>
  <si>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</si>
  <si>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</si>
  <si>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</si>
  <si>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</si>
  <si>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</si>
  <si>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</si>
  <si>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</si>
  <si>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</si>
  <si>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</si>
  <si>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</si>
  <si>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</si>
  <si>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</si>
  <si>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</si>
  <si>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</si>
  <si>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</si>
  <si>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</si>
  <si>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</si>
  <si>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</si>
  <si>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</si>
  <si>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</si>
  <si>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</si>
  <si>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</si>
  <si>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</si>
  <si>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</si>
  <si>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</si>
  <si>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</si>
  <si>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</si>
  <si>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</si>
  <si>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</si>
  <si>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</si>
  <si>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</si>
  <si>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</si>
  <si>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</si>
  <si>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</si>
  <si>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</si>
  <si>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</si>
  <si>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</si>
  <si>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</si>
  <si>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</si>
  <si>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</si>
  <si>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</si>
  <si>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</si>
  <si>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</si>
  <si>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</si>
  <si>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</si>
  <si>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</si>
  <si>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</si>
  <si>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</si>
  <si>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</si>
  <si>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</si>
  <si>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</si>
  <si>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</si>
  <si>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</si>
  <si>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</si>
  <si>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</si>
  <si>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</si>
  <si>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</si>
  <si>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</si>
  <si>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</si>
  <si>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</si>
  <si>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</si>
  <si>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</si>
  <si>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</si>
  <si>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</si>
  <si>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</si>
  <si>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</si>
  <si>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</si>
  <si>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</si>
  <si>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</si>
  <si>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</si>
  <si>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</si>
  <si>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</si>
  <si>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</si>
  <si>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</si>
  <si>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</si>
  <si>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</si>
  <si>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</si>
  <si>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</si>
  <si>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</si>
  <si>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</si>
  <si>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</si>
  <si>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</si>
  <si>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</si>
  <si>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</si>
  <si>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</si>
  <si>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</si>
  <si>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</si>
  <si>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</si>
  <si>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</si>
  <si>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</si>
  <si>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</si>
  <si>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</si>
  <si>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</si>
  <si>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</si>
  <si>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</si>
  <si>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</si>
  <si>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</si>
  <si>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</si>
  <si>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</si>
  <si>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</si>
  <si>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</si>
  <si>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</si>
  <si>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</si>
  <si>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</si>
  <si>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</si>
  <si>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</si>
  <si>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</si>
  <si>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</si>
  <si>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</si>
  <si>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</si>
  <si>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</si>
  <si>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</si>
  <si>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</si>
  <si>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</si>
  <si>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</si>
  <si>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</si>
  <si>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</si>
  <si>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</si>
  <si>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</si>
  <si>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</si>
  <si>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</si>
  <si>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</si>
  <si>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</si>
  <si>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</si>
  <si>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</si>
  <si>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</si>
  <si>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</si>
  <si>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</si>
  <si>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</si>
  <si>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</si>
  <si>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</si>
  <si>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</si>
  <si>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</si>
  <si>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</si>
  <si>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</si>
  <si>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</si>
  <si>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</si>
  <si>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</si>
  <si>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</si>
  <si>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</si>
  <si>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</si>
  <si>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</si>
  <si>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</si>
  <si>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</si>
  <si>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</si>
  <si>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</si>
  <si>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</si>
  <si>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</si>
  <si>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</si>
  <si>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</si>
  <si>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</si>
  <si>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</si>
  <si>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</si>
  <si>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</si>
  <si>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</si>
  <si>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</si>
  <si>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</si>
  <si>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</si>
  <si>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</si>
  <si>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</si>
  <si>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</si>
  <si>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</si>
  <si>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</si>
  <si>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</si>
  <si>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</si>
  <si>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</si>
  <si>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</si>
  <si>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</si>
  <si>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</si>
  <si>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</si>
  <si>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</si>
  <si>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</si>
  <si>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</si>
  <si>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</si>
  <si>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</si>
  <si>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</si>
  <si>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</si>
  <si>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</si>
  <si>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</si>
  <si>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</si>
  <si>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</si>
  <si>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</si>
  <si>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</si>
  <si>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</si>
  <si>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</si>
  <si>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</si>
  <si>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</si>
  <si>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</si>
  <si>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</si>
  <si>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</si>
  <si>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</si>
  <si>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</si>
  <si>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</si>
  <si>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</si>
  <si>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</si>
  <si>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</si>
  <si>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</si>
  <si>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</si>
  <si>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</si>
  <si>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</si>
  <si>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</si>
  <si>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</si>
  <si>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</si>
  <si>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</si>
  <si>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</si>
  <si>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</si>
  <si>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</si>
  <si>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</si>
  <si>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</si>
  <si>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</si>
  <si>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</si>
  <si>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</si>
  <si>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</si>
  <si>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</si>
  <si>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</si>
  <si>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</si>
  <si>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</si>
  <si>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</si>
  <si>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</si>
  <si>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</si>
  <si>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</si>
  <si>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</si>
  <si>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</si>
  <si>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</si>
  <si>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</si>
  <si>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</si>
  <si>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</si>
  <si>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</si>
  <si>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</si>
  <si>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</si>
  <si>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</si>
  <si>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</si>
  <si>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</si>
  <si>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</si>
  <si>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</si>
  <si>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</si>
  <si>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</si>
  <si>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</si>
  <si>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</si>
  <si>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</si>
  <si>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</si>
  <si>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</si>
  <si>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</si>
  <si>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</si>
  <si>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</si>
  <si>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</si>
  <si>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</si>
  <si>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</si>
  <si>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</si>
  <si>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</si>
  <si>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</si>
  <si>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</si>
  <si>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</si>
  <si>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</si>
  <si>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</si>
  <si>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</si>
  <si>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</si>
  <si>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</si>
  <si>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</si>
  <si>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</si>
  <si>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</si>
  <si>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</si>
  <si>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</si>
  <si>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</si>
  <si>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</si>
  <si>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</si>
  <si>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</si>
  <si>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</si>
  <si>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</si>
  <si>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</si>
  <si>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</si>
  <si>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</si>
  <si>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</si>
  <si>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</si>
  <si>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</si>
  <si>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</si>
  <si>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</si>
  <si>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</si>
  <si>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</si>
  <si>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</si>
  <si>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</si>
  <si>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</si>
  <si>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</si>
  <si>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</si>
  <si>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</si>
  <si>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</si>
  <si>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</si>
  <si>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</si>
  <si>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</si>
  <si>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</si>
  <si>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</si>
  <si>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</si>
  <si>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</si>
  <si>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</si>
  <si>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</si>
  <si>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</si>
  <si>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</si>
  <si>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</si>
  <si>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</si>
  <si>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</si>
  <si>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</si>
  <si>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</si>
  <si>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</si>
  <si>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</si>
  <si>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</si>
  <si>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</si>
  <si>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</si>
  <si>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</si>
  <si>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</si>
  <si>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</si>
  <si>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</si>
  <si>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</si>
  <si>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</si>
  <si>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</si>
  <si>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</si>
  <si>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</si>
  <si>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</si>
  <si>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</si>
  <si>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</si>
  <si>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</si>
  <si>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</si>
  <si>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</si>
  <si>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</si>
  <si>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</si>
  <si>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</si>
  <si>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</si>
  <si>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</si>
  <si>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</si>
  <si>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</si>
  <si>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</si>
  <si>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</si>
  <si>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</si>
  <si>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</si>
  <si>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</si>
  <si>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</si>
  <si>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</si>
  <si>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</si>
  <si>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</si>
  <si>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</si>
  <si>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</si>
  <si>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</si>
  <si>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</si>
  <si>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</si>
  <si>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</si>
  <si>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</si>
  <si>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</si>
  <si>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</si>
  <si>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</si>
  <si>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</si>
  <si>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</si>
  <si>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</si>
  <si>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</si>
  <si>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</si>
  <si>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</si>
  <si>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</si>
  <si>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</si>
  <si>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</si>
  <si>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</si>
  <si>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</si>
  <si>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</si>
  <si>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</si>
  <si>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</si>
  <si>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</si>
  <si>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</si>
  <si>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</si>
  <si>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</si>
  <si>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</si>
  <si>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</si>
  <si>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</si>
  <si>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</si>
  <si>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</si>
  <si>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</si>
  <si>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</si>
  <si>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</si>
  <si>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</si>
  <si>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</si>
  <si>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</si>
  <si>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</si>
  <si>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</si>
  <si>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</si>
  <si>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</si>
  <si>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</si>
  <si>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</si>
  <si>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</si>
  <si>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</si>
  <si>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</si>
  <si>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</si>
  <si>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</si>
  <si>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</si>
  <si>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</si>
  <si>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</si>
  <si>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</si>
  <si>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</si>
  <si>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</si>
  <si>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</si>
  <si>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</si>
  <si>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</si>
  <si>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</si>
  <si>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</si>
  <si>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</si>
  <si>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</si>
  <si>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</si>
  <si>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</si>
  <si>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</si>
  <si>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</si>
  <si>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</si>
  <si>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</si>
  <si>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</si>
  <si>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</si>
  <si>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</si>
  <si>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</si>
  <si>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</si>
  <si>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</si>
  <si>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</si>
  <si>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</si>
  <si>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</si>
  <si>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</si>
  <si>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</si>
  <si>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</si>
  <si>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</si>
  <si>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</si>
  <si>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</si>
  <si>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</si>
  <si>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</si>
  <si>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</si>
  <si>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</si>
  <si>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</si>
  <si>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</si>
  <si>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</si>
  <si>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</si>
  <si>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</si>
  <si>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</si>
  <si>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</si>
  <si>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</si>
  <si>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</si>
  <si>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</si>
  <si>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</si>
  <si>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</si>
  <si>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</si>
  <si>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</si>
  <si>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</si>
  <si>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</si>
  <si>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</si>
  <si>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</si>
  <si>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</si>
  <si>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</si>
  <si>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</si>
  <si>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</si>
  <si>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</si>
  <si>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</si>
  <si>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</si>
  <si>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</si>
  <si>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</si>
  <si>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</si>
  <si>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</si>
  <si>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</si>
  <si>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</si>
  <si>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</si>
  <si>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</si>
  <si>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</si>
  <si>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</si>
  <si>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</si>
  <si>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</si>
  <si>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</si>
  <si>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</si>
  <si>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</si>
  <si>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</si>
  <si>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</si>
  <si>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</si>
  <si>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</si>
  <si>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</si>
  <si>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</si>
  <si>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</si>
  <si>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</si>
  <si>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</si>
  <si>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</si>
  <si>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</si>
  <si>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</si>
  <si>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</si>
  <si>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</si>
  <si>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</si>
  <si>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</si>
  <si>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</si>
  <si>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</si>
  <si>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</si>
  <si>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</si>
  <si>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</si>
  <si>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</si>
  <si>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</si>
  <si>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</si>
  <si>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</si>
  <si>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</si>
  <si>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</si>
  <si>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</si>
  <si>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</si>
  <si>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</si>
  <si>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</si>
  <si>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</si>
  <si>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</si>
  <si>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</si>
  <si>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</si>
  <si>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</si>
  <si>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</si>
  <si>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</si>
  <si>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</si>
  <si>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</si>
  <si>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</si>
  <si>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</si>
  <si>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</si>
  <si>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</si>
  <si>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</si>
  <si>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</si>
  <si>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</si>
  <si>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</si>
  <si>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</si>
  <si>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</si>
  <si>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</si>
  <si>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</si>
  <si>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</si>
  <si>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</si>
  <si>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</si>
  <si>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</si>
  <si>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</si>
  <si>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</si>
  <si>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</si>
  <si>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</si>
  <si>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</si>
  <si>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</si>
  <si>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</si>
  <si>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</si>
  <si>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</si>
  <si>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</si>
  <si>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</si>
  <si>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</si>
  <si>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</si>
  <si>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</si>
  <si>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</si>
  <si>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</si>
  <si>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</si>
  <si>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</si>
  <si>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</si>
  <si>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</si>
  <si>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</si>
  <si>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</si>
  <si>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</si>
  <si>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</si>
  <si>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</si>
  <si>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</si>
  <si>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</si>
  <si>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</si>
  <si>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</si>
  <si>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</si>
  <si>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</si>
  <si>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</si>
  <si>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</si>
  <si>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</si>
  <si>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</si>
  <si>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</si>
  <si>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</si>
  <si>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</si>
  <si>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</si>
  <si>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</si>
  <si>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</si>
  <si>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</si>
  <si>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</si>
  <si>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</si>
  <si>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</si>
  <si>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</si>
  <si>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</si>
  <si>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</si>
  <si>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</si>
  <si>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</si>
  <si>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</si>
  <si>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</si>
  <si>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</si>
  <si>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</si>
  <si>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</si>
  <si>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</si>
  <si>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</si>
  <si>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</si>
  <si>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</si>
  <si>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</si>
  <si>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</si>
  <si>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</si>
  <si>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</si>
  <si>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</si>
  <si>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</si>
  <si>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</si>
  <si>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</si>
  <si>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</si>
  <si>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</si>
  <si>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</si>
  <si>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</si>
  <si>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</si>
  <si>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</si>
  <si>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</si>
  <si>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</si>
  <si>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</si>
  <si>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</si>
  <si>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</si>
  <si>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</si>
  <si>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</si>
  <si>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</si>
  <si>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</si>
  <si>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</si>
  <si>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</si>
  <si>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</si>
  <si>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</si>
  <si>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</si>
  <si>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</si>
  <si>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</si>
  <si>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</si>
  <si>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</si>
  <si>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</si>
  <si>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</si>
  <si>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</si>
  <si>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</si>
  <si>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</si>
  <si>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</si>
  <si>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</si>
  <si>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</si>
  <si>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</si>
  <si>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</si>
  <si>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</si>
  <si>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</si>
  <si>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</si>
  <si>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</si>
  <si>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</si>
  <si>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</si>
  <si>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</si>
  <si>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</si>
  <si>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</si>
  <si>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</si>
  <si>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</si>
  <si>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</si>
  <si>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</si>
  <si>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</si>
  <si>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</si>
  <si>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</si>
  <si>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</si>
  <si>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</si>
  <si>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</si>
  <si>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</si>
  <si>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</si>
  <si>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</si>
  <si>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</si>
  <si>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</si>
  <si>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</si>
  <si>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</si>
  <si>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</si>
  <si>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</si>
  <si>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</si>
  <si>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</si>
  <si>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</si>
  <si>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</si>
  <si>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</si>
  <si>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</si>
  <si>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</si>
  <si>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</si>
  <si>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</si>
  <si>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</si>
  <si>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</si>
  <si>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</si>
  <si>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</si>
  <si>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</si>
  <si>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</si>
  <si>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</si>
  <si>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</si>
  <si>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</si>
  <si>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</si>
  <si>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</si>
  <si>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</si>
  <si>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</si>
  <si>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</si>
  <si>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</si>
  <si>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</si>
  <si>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</si>
  <si>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</si>
  <si>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</si>
  <si>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</si>
  <si>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</si>
  <si>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</si>
  <si>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</si>
  <si>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</si>
  <si>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</si>
  <si>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</si>
  <si>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</si>
  <si>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</si>
  <si>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</si>
  <si>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</si>
  <si>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</si>
  <si>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</si>
  <si>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</si>
  <si>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</si>
  <si>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</si>
  <si>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</si>
  <si>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</si>
  <si>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</si>
  <si>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</si>
  <si>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</si>
  <si>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</si>
  <si>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</si>
  <si>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</si>
  <si>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</si>
  <si>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</si>
  <si>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</si>
  <si>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</si>
  <si>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</si>
  <si>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</si>
  <si>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</si>
  <si>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</si>
  <si>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</si>
  <si>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</si>
  <si>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</si>
  <si>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</si>
  <si>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</si>
  <si>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</si>
  <si>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</si>
  <si>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</si>
  <si>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</si>
  <si>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</si>
  <si>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</si>
  <si>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</si>
  <si>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</si>
  <si>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</si>
  <si>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</si>
  <si>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</si>
  <si>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</si>
  <si>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</si>
  <si>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</si>
  <si>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</si>
  <si>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</si>
  <si>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</si>
  <si>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</si>
  <si>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</si>
  <si>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</si>
  <si>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</si>
  <si>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</si>
  <si>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</si>
  <si>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</si>
  <si>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</si>
  <si>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</si>
  <si>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</si>
  <si>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</si>
  <si>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</si>
  <si>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</si>
  <si>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</si>
  <si>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</si>
  <si>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</si>
  <si>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</si>
  <si>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</si>
  <si>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</si>
  <si>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</si>
  <si>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</si>
  <si>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</si>
  <si>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</si>
  <si>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</si>
  <si>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</si>
  <si>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</si>
  <si>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</si>
  <si>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</si>
  <si>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</si>
  <si>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</si>
  <si>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</si>
  <si>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</si>
  <si>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</si>
  <si>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</si>
  <si>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</si>
  <si>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</si>
  <si>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</si>
  <si>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</si>
  <si>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</si>
  <si>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</si>
  <si>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</si>
  <si>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</si>
  <si>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</si>
  <si>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</si>
  <si>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</si>
  <si>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</si>
  <si>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</si>
  <si>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</si>
  <si>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</si>
  <si>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</si>
  <si>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</si>
  <si>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</si>
  <si>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</si>
  <si>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</si>
  <si>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</si>
  <si>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</si>
  <si>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</si>
  <si>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</si>
  <si>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</si>
  <si>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</si>
  <si>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</si>
  <si>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</si>
  <si>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</si>
  <si>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</si>
  <si>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</si>
  <si>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</si>
  <si>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</si>
  <si>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</si>
  <si>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</si>
  <si>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</si>
  <si>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</si>
  <si>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</si>
  <si>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</si>
  <si>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</si>
  <si>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</si>
  <si>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</si>
  <si>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</si>
  <si>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</si>
  <si>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</si>
  <si>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</si>
  <si>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</si>
  <si>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</si>
  <si>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</si>
  <si>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</si>
  <si>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</si>
  <si>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</si>
  <si>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</si>
  <si>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</si>
  <si>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</si>
  <si>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</si>
  <si>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</si>
  <si>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</si>
  <si>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</si>
  <si>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</si>
  <si>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</si>
  <si>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</si>
  <si>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</si>
  <si>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</si>
  <si>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</si>
  <si>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</si>
  <si>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</si>
  <si>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</si>
  <si>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</si>
  <si>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</si>
  <si>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</si>
  <si>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</si>
  <si>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</si>
  <si>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</si>
  <si>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</si>
  <si>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</si>
  <si>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</si>
  <si>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</si>
  <si>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</si>
  <si>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</si>
  <si>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</si>
  <si>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</si>
  <si>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</si>
  <si>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</si>
  <si>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</si>
  <si>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</si>
  <si>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</si>
  <si>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</si>
  <si>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</si>
  <si>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</si>
  <si>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</si>
  <si>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</si>
  <si>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</si>
  <si>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</si>
  <si>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</si>
  <si>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</si>
  <si>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</si>
  <si>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</si>
  <si>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</si>
  <si>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</si>
  <si>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</si>
  <si>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</si>
  <si>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</si>
  <si>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</si>
  <si>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</si>
  <si>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</si>
  <si>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</si>
  <si>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</si>
  <si>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</si>
  <si>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</si>
  <si>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</si>
  <si>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</si>
  <si>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</si>
  <si>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</si>
  <si>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</si>
  <si>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</si>
  <si>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</si>
  <si>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</si>
  <si>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</si>
  <si>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</si>
  <si>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</si>
  <si>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</si>
  <si>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</si>
  <si>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</si>
  <si>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</si>
  <si>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</si>
  <si>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</si>
  <si>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</si>
  <si>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</si>
  <si>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</si>
  <si>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</si>
  <si>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</si>
  <si>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</si>
  <si>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</si>
  <si>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</si>
  <si>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</si>
  <si>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</si>
  <si>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</si>
  <si>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</si>
  <si>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</si>
  <si>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</si>
  <si>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</si>
  <si>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</si>
  <si>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</si>
  <si>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</si>
  <si>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</si>
  <si>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</si>
  <si>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</si>
  <si>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</si>
  <si>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</si>
  <si>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</si>
  <si>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</si>
  <si>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</si>
  <si>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</si>
  <si>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</si>
  <si>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</si>
  <si>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</si>
  <si>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</si>
  <si>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</si>
  <si>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</si>
  <si>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</si>
  <si>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</si>
  <si>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</si>
  <si>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</si>
  <si>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</si>
  <si>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</si>
  <si>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</si>
  <si>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</si>
  <si>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</si>
  <si>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</si>
  <si>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</si>
  <si>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</si>
  <si>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</si>
  <si>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</si>
  <si>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</si>
  <si>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</si>
  <si>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</si>
  <si>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</si>
  <si>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</si>
  <si>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</si>
  <si>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</si>
  <si>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</si>
  <si>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</si>
  <si>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</si>
  <si>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</si>
  <si>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</si>
  <si>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</si>
  <si>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</si>
  <si>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</si>
  <si>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</si>
  <si>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</si>
  <si>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</si>
  <si>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</si>
  <si>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</si>
  <si>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</si>
  <si>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</si>
  <si>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</si>
  <si>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</si>
  <si>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</si>
  <si>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</si>
  <si>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</si>
  <si>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</si>
  <si>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</si>
  <si>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</si>
  <si>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</si>
  <si>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</si>
  <si>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</si>
  <si>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</si>
  <si>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</si>
  <si>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</si>
  <si>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</si>
  <si>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</si>
  <si>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</si>
  <si>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</si>
  <si>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</si>
  <si>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</si>
  <si>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</si>
  <si>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</si>
  <si>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</si>
  <si>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</si>
  <si>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</si>
  <si>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</si>
  <si>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</si>
  <si>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</si>
  <si>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</si>
  <si>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</si>
  <si>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</si>
  <si>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</si>
  <si>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</si>
  <si>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</si>
  <si>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</si>
  <si>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</si>
  <si>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</si>
  <si>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</si>
  <si>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</si>
  <si>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</si>
  <si>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</si>
  <si>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</si>
  <si>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</si>
  <si>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</si>
  <si>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</si>
  <si>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</si>
  <si>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</si>
  <si>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</si>
  <si>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</si>
  <si>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</si>
  <si>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</si>
  <si>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</si>
  <si>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</si>
  <si>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</si>
  <si>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</si>
  <si>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</si>
  <si>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</si>
  <si>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</si>
  <si>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</si>
  <si>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</si>
  <si>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</si>
  <si>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</si>
  <si>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</si>
  <si>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</si>
  <si>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</si>
  <si>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</si>
  <si>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</si>
  <si>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</si>
  <si>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</si>
  <si>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</si>
  <si>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</si>
  <si>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</si>
  <si>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</si>
  <si>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</si>
  <si>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</si>
  <si>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</si>
  <si>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</si>
  <si>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</si>
  <si>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</si>
  <si>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</si>
  <si>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</si>
  <si>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</si>
  <si>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</si>
  <si>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</si>
  <si>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</si>
  <si>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</si>
  <si>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</si>
  <si>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</si>
  <si>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</si>
  <si>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</si>
  <si>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</si>
  <si>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</si>
  <si>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</si>
  <si>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</si>
  <si>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</si>
  <si>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</si>
  <si>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</si>
  <si>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</si>
  <si>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</si>
  <si>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</si>
  <si>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</si>
  <si>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</si>
  <si>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</si>
  <si>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</si>
  <si>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</si>
  <si>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</si>
  <si>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</si>
  <si>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</si>
  <si>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</si>
  <si>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</si>
  <si>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</si>
  <si>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</si>
  <si>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</si>
  <si>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</si>
  <si>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</si>
  <si>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</si>
  <si>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</si>
  <si>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</si>
  <si>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</si>
  <si>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</si>
  <si>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</si>
  <si>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</si>
  <si>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</si>
  <si>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</si>
  <si>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</si>
  <si>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</si>
  <si>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</si>
  <si>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</si>
  <si>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</si>
  <si>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</si>
  <si>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</si>
  <si>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</si>
  <si>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</si>
  <si>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</si>
  <si>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</si>
  <si>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</si>
  <si>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</si>
  <si>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</si>
  <si>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</si>
  <si>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</si>
  <si>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</si>
  <si>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</si>
  <si>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</si>
  <si>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</si>
  <si>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</si>
  <si>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</si>
  <si>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</si>
  <si>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</si>
  <si>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</si>
  <si>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</si>
  <si>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</si>
  <si>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</si>
  <si>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</si>
  <si>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</si>
  <si>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</si>
  <si>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</si>
  <si>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</si>
  <si>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</si>
  <si>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</si>
  <si>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</si>
  <si>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</si>
  <si>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</si>
  <si>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</si>
  <si>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</si>
  <si>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</si>
  <si>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</si>
  <si>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</si>
  <si>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</si>
  <si>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</si>
  <si>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</si>
  <si>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</si>
  <si>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</si>
  <si>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</si>
  <si>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</si>
  <si>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</si>
  <si>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</si>
  <si>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</si>
  <si>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</si>
  <si>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</si>
  <si>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</si>
  <si>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</si>
  <si>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</si>
  <si>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</si>
  <si>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</si>
  <si>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</si>
  <si>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</si>
  <si>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</si>
  <si>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</si>
  <si>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</si>
  <si>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</si>
  <si>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</si>
  <si>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</si>
  <si>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</si>
  <si>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</si>
  <si>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</si>
  <si>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</si>
  <si>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</si>
  <si>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</si>
  <si>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</si>
  <si>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</si>
  <si>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</si>
  <si>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</si>
  <si>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</si>
  <si>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</si>
  <si>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</si>
  <si>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</si>
  <si>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</si>
  <si>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</si>
  <si>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</si>
  <si>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</si>
  <si>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</si>
  <si>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</si>
  <si>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</si>
  <si>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</si>
  <si>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</si>
  <si>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</si>
  <si>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</si>
  <si>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</si>
  <si>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</si>
  <si>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</si>
  <si>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</si>
  <si>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</si>
  <si>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</si>
  <si>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</si>
  <si>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</si>
  <si>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</si>
  <si>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</si>
  <si>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</si>
  <si>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</si>
  <si>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</si>
  <si>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</si>
  <si>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</si>
  <si>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</si>
  <si>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</si>
  <si>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</si>
  <si>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</si>
  <si>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</si>
  <si>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</si>
  <si>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</si>
  <si>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</si>
  <si>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</si>
  <si>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</si>
  <si>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</si>
  <si>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</si>
  <si>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</si>
  <si>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</si>
  <si>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</si>
  <si>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</si>
  <si>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</si>
  <si>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</si>
  <si>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</si>
  <si>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</si>
  <si>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</si>
  <si>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</si>
  <si>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</si>
  <si>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</si>
  <si>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</si>
  <si>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</si>
  <si>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</si>
  <si>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</si>
  <si>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</si>
  <si>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</si>
  <si>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</si>
  <si>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</si>
  <si>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</si>
  <si>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</si>
  <si>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</si>
  <si>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</si>
  <si>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</si>
  <si>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</si>
  <si>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</si>
  <si>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</si>
  <si>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</si>
  <si>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</si>
  <si>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</si>
  <si>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</si>
  <si>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</si>
  <si>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</si>
  <si>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</si>
  <si>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</si>
  <si>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</si>
  <si>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</si>
  <si>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</si>
  <si>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</si>
  <si>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</si>
  <si>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</si>
  <si>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</si>
  <si>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</si>
  <si>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</si>
  <si>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</si>
  <si>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</si>
  <si>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</si>
  <si>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</si>
  <si>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</si>
  <si>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</si>
  <si>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</si>
  <si>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</si>
  <si>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</si>
  <si>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</si>
  <si>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</si>
  <si>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</si>
  <si>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</si>
  <si>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</si>
  <si>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</si>
  <si>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</si>
  <si>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</si>
  <si>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</si>
  <si>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</si>
  <si>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</si>
  <si>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</si>
  <si>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</si>
  <si>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</si>
  <si>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</si>
  <si>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</si>
  <si>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</si>
  <si>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</si>
  <si>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</si>
  <si>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</si>
  <si>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</si>
  <si>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</si>
  <si>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</si>
  <si>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</si>
  <si>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</si>
  <si>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</si>
  <si>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</si>
  <si>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</si>
  <si>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</si>
  <si>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</si>
  <si>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</si>
  <si>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</si>
  <si>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</si>
  <si>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</si>
  <si>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</si>
  <si>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</si>
  <si>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</si>
  <si>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</si>
  <si>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</si>
  <si>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</si>
  <si>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</si>
  <si>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</si>
  <si>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</si>
  <si>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</si>
  <si>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</si>
  <si>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</si>
  <si>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</si>
  <si>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</si>
  <si>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</si>
  <si>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</si>
  <si>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</si>
  <si>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</si>
  <si>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</si>
  <si>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</si>
  <si>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</si>
  <si>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</si>
  <si>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</si>
  <si>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</si>
  <si>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</si>
  <si>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</si>
  <si>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</si>
  <si>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</si>
  <si>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</si>
  <si>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</si>
  <si>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</si>
  <si>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</si>
  <si>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</si>
  <si>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</si>
  <si>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</si>
  <si>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</si>
  <si>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</si>
  <si>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</si>
  <si>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</si>
  <si>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</si>
  <si>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</si>
  <si>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</si>
  <si>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</si>
  <si>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</si>
  <si>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</si>
  <si>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</si>
  <si>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</si>
  <si>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</si>
  <si>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</si>
  <si>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</si>
  <si>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</si>
  <si>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</si>
  <si>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</si>
  <si>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</si>
  <si>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</si>
  <si>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</si>
  <si>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</si>
  <si>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</si>
  <si>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</si>
  <si>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</si>
  <si>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</si>
  <si>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</si>
  <si>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</si>
  <si>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</si>
  <si>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</si>
  <si>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</si>
  <si>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</si>
  <si>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</si>
  <si>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</si>
  <si>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</si>
  <si>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</si>
  <si>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</si>
  <si>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</si>
  <si>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</si>
  <si>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</si>
  <si>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</si>
  <si>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</si>
  <si>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</si>
  <si>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</si>
  <si>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</si>
  <si>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</si>
  <si>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</si>
  <si>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</si>
  <si>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</si>
  <si>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</si>
  <si>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</si>
  <si>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</si>
  <si>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</si>
  <si>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</si>
  <si>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</si>
  <si>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</si>
  <si>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</si>
  <si>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</si>
  <si>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</si>
  <si>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</si>
  <si>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</si>
  <si>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</si>
  <si>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</si>
  <si>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</si>
  <si>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</si>
  <si>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</si>
  <si>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</si>
  <si>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</si>
  <si>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</si>
  <si>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</si>
  <si>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</si>
  <si>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</si>
  <si>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</si>
  <si>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</si>
  <si>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</si>
  <si>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</si>
  <si>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</si>
  <si>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</si>
  <si>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</si>
  <si>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</si>
  <si>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</si>
  <si>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</si>
  <si>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</si>
  <si>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</si>
  <si>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</si>
  <si>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</si>
  <si>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</si>
  <si>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</si>
  <si>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</si>
  <si>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</si>
  <si>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</si>
  <si>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</si>
  <si>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</si>
  <si>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</si>
  <si>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</si>
  <si>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</si>
  <si>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</si>
  <si>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</si>
  <si>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</si>
  <si>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</si>
  <si>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</si>
  <si>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</si>
  <si>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</si>
  <si>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</si>
  <si>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</si>
  <si>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</si>
  <si>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</si>
  <si>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</si>
  <si>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</si>
  <si>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</si>
  <si>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</si>
  <si>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</si>
  <si>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</si>
  <si>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</si>
  <si>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</si>
  <si>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</si>
  <si>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</si>
  <si>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</si>
  <si>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</si>
  <si>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</si>
  <si>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</si>
  <si>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</si>
  <si>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</si>
  <si>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</si>
  <si>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</si>
  <si>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</si>
  <si>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</si>
  <si>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</si>
  <si>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</si>
  <si>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</si>
  <si>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</si>
  <si>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</si>
  <si>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</si>
  <si>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</si>
  <si>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</si>
  <si>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</si>
  <si>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</si>
  <si>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</si>
  <si>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</si>
  <si>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</si>
  <si>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</si>
  <si>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</si>
  <si>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</si>
  <si>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</si>
  <si>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</si>
  <si>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</si>
  <si>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</si>
  <si>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</si>
  <si>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</si>
  <si>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</si>
  <si>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</si>
  <si>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</si>
  <si>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</si>
  <si>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</si>
  <si>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</si>
  <si>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</si>
  <si>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</si>
  <si>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</si>
  <si>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</si>
  <si>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</si>
  <si>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</si>
  <si>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</si>
  <si>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</si>
  <si>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</si>
  <si>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</si>
  <si>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</si>
  <si>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</si>
  <si>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</si>
  <si>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</si>
  <si>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</si>
  <si>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</si>
  <si>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</si>
  <si>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</si>
  <si>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Blurb</t>
  </si>
  <si>
    <t xml:space="preserve">Goal </t>
  </si>
  <si>
    <t>Pledged</t>
  </si>
  <si>
    <t>Avg Donation</t>
  </si>
  <si>
    <t># of Backers</t>
  </si>
  <si>
    <t>Successful</t>
  </si>
  <si>
    <t>Mean Goal</t>
  </si>
  <si>
    <t>Median Goal</t>
  </si>
  <si>
    <t>Mean Pledged</t>
  </si>
  <si>
    <t>Median Pledged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</si>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</sst>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A5030B"/>
      <name val="Monaco"/>
      <family val="2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4" fillId="0" borderId="0" xfId="0" applyNumberFormat="1" applyFont="1"/>
    <xf numFmtId="0" fontId="5" fillId="0" borderId="0" xfId="0" applyFont="1"/>
    <xf numFmtId="0" fontId="1" fillId="0" borderId="0" xfId="0" applyFont="1"/>
    <xf numFmtId="0" fontId="3" fillId="0" borderId="0" xfId="0" applyFont="1" applyAlignment="1">
      <alignment wrapText="1"/>
    </xf>
    <xf numFmtId="165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E-D345-B7DA-9FEFBEACB0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BE-D345-B7DA-9FEFBEACB0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BE-D345-B7DA-9FEFBEACB0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BE-D345-B7DA-9FEFBEACB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9904799"/>
        <c:axId val="1110237887"/>
      </c:barChart>
      <c:catAx>
        <c:axId val="110990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237887"/>
        <c:crosses val="autoZero"/>
        <c:auto val="1"/>
        <c:lblAlgn val="ctr"/>
        <c:lblOffset val="100"/>
        <c:noMultiLvlLbl val="0"/>
      </c:catAx>
      <c:valAx>
        <c:axId val="111023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90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D-F24F-A816-C32DDC67C6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D9D-F24F-A816-C32DDC67C6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D9D-F24F-A816-C32DDC67C6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D9D-F24F-A816-C32DDC67C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26255"/>
        <c:axId val="554227903"/>
      </c:lineChart>
      <c:catAx>
        <c:axId val="55422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7903"/>
        <c:crosses val="autoZero"/>
        <c:auto val="1"/>
        <c:lblAlgn val="ctr"/>
        <c:lblOffset val="100"/>
        <c:noMultiLvlLbl val="0"/>
      </c:catAx>
      <c:valAx>
        <c:axId val="55422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E-264E-B9BF-A580200B38D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E-264E-B9BF-A580200B38D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E-264E-B9BF-A580200B3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42752"/>
        <c:axId val="471644400"/>
      </c:lineChart>
      <c:catAx>
        <c:axId val="4716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44400"/>
        <c:crosses val="autoZero"/>
        <c:auto val="1"/>
        <c:lblAlgn val="ctr"/>
        <c:lblOffset val="100"/>
        <c:noMultiLvlLbl val="0"/>
      </c:catAx>
      <c:valAx>
        <c:axId val="4716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1-FB43-AD7C-2B667DE919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1-FB43-AD7C-2B667DE919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B1-FB43-AD7C-2B667DE91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117967"/>
        <c:axId val="423119615"/>
      </c:lineChart>
      <c:catAx>
        <c:axId val="42311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19615"/>
        <c:crosses val="autoZero"/>
        <c:auto val="1"/>
        <c:lblAlgn val="ctr"/>
        <c:lblOffset val="100"/>
        <c:noMultiLvlLbl val="0"/>
      </c:catAx>
      <c:valAx>
        <c:axId val="42311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1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4-DB42-B774-76C137410957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64-DB42-B774-76C137410957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64-DB42-B774-76C137410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3110127"/>
        <c:axId val="1173111775"/>
      </c:barChart>
      <c:catAx>
        <c:axId val="11731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111775"/>
        <c:crosses val="autoZero"/>
        <c:auto val="1"/>
        <c:lblAlgn val="ctr"/>
        <c:lblOffset val="100"/>
        <c:noMultiLvlLbl val="0"/>
      </c:catAx>
      <c:valAx>
        <c:axId val="117311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1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4270231-785F-1046-A6E3-DFDFA58E8EBF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EE8CAD-3F31-604C-8537-35623038A907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73DC07-1C24-CA47-9016-F387DDC14D90}">
  <sheetPr/>
  <sheetViews>
    <sheetView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57150</xdr:rowOff>
    </xdr:from>
    <xdr:to>
      <xdr:col>21</xdr:col>
      <xdr:colOff>76200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7C231-E88B-7937-C2D5-314777BD3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5</xdr:row>
      <xdr:rowOff>12700</xdr:rowOff>
    </xdr:from>
    <xdr:to>
      <xdr:col>20</xdr:col>
      <xdr:colOff>50800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4811A-0679-771E-C7DE-8636BE223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584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7C79A5-F151-81EC-C255-98D857D702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92177A-84FF-BDEE-A887-B4F041C617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584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2</xdr:row>
      <xdr:rowOff>57150</xdr:rowOff>
    </xdr:from>
    <xdr:to>
      <xdr:col>17</xdr:col>
      <xdr:colOff>711200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B0CD3-592C-F806-46DD-B802F46E5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882650</xdr:colOff>
      <xdr:row>16</xdr:row>
      <xdr:rowOff>184150</xdr:rowOff>
    </xdr:from>
    <xdr:to>
      <xdr:col>14</xdr:col>
      <xdr:colOff>419100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FF3BD-648E-A82E-4D3E-1E3EBC34B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5</xdr:row>
      <xdr:rowOff>76200</xdr:rowOff>
    </xdr:from>
    <xdr:to>
      <xdr:col>20</xdr:col>
      <xdr:colOff>38100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B1CDE-C499-CDDE-D0B2-8682C4544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ry Martin" refreshedDate="44854.417436574076" createdVersion="8" refreshedVersion="8" minRefreshableVersion="3" recordCount="4116" xr:uid="{599C0CC1-D1DB-0948-94AA-1D91D710C65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ry Martin" refreshedDate="44854.417436805554" createdVersion="8" refreshedVersion="8" minRefreshableVersion="3" recordCount="4114" xr:uid="{DF4AD361-4449-3F43-AA87-7386F3BB80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ry Martin" refreshedDate="44854.419713773146" createdVersion="8" refreshedVersion="8" minRefreshableVersion="3" recordCount="4114" xr:uid="{A77D07F6-D786-904C-B482-1E04F8C0C0B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778D9-A753-904C-8DFC-1E2A69F6B33E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m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9999D-DC10-4248-A044-39EA5CD9FC0D}" name="PivotTable3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873A2-7948-4742-BE64-243490EEA9AD}" name="PivotTable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4D84E-0774-124D-B631-339AF5A1467D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m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EABD-C5F1-5443-B299-765C54B32757}"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8.3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2">
      <c r="A6" s="12" t="s">
        <v>8362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DB6E1-01C4-B342-9B25-2909AFFD9827}">
  <dimension ref="A2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8358</v>
      </c>
      <c r="B2" t="s">
        <v>8315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8367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2">
      <c r="A7" s="12" t="s">
        <v>8374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2">
      <c r="A8" s="12" t="s">
        <v>8375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2">
      <c r="A9" s="12" t="s">
        <v>8376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2">
      <c r="A10" s="12" t="s">
        <v>8368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2">
      <c r="A11" s="12" t="s">
        <v>8377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2">
      <c r="A12" s="12" t="s">
        <v>8369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2">
      <c r="A13" s="12" t="s">
        <v>8370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2">
      <c r="A14" s="12" t="s">
        <v>8371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2">
      <c r="A15" s="12" t="s">
        <v>8372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2">
      <c r="A16" s="12" t="s">
        <v>8373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2">
      <c r="A17" s="12" t="s">
        <v>8378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2">
      <c r="A18" s="12" t="s">
        <v>8362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D1B2-9E62-424E-B8C2-BA99E9EE262B}">
  <sheetPr>
    <tabColor rgb="FF92D050"/>
  </sheetPr>
  <dimension ref="A1:E18"/>
  <sheetViews>
    <sheetView tabSelected="1"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1" t="s">
        <v>8367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2">
      <c r="A7" s="21" t="s">
        <v>8374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2">
      <c r="A8" s="21" t="s">
        <v>8375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2">
      <c r="A9" s="21" t="s">
        <v>8376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2">
      <c r="A10" s="21" t="s">
        <v>8368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2">
      <c r="A11" s="21" t="s">
        <v>8377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2">
      <c r="A12" s="21" t="s">
        <v>8369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2">
      <c r="A13" s="21" t="s">
        <v>8370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2">
      <c r="A14" s="21" t="s">
        <v>8371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2">
      <c r="A15" s="21" t="s">
        <v>8372</v>
      </c>
      <c r="B15" s="20">
        <v>65</v>
      </c>
      <c r="C15" s="20">
        <v>50</v>
      </c>
      <c r="D15" s="20"/>
      <c r="E15" s="20">
        <v>115</v>
      </c>
    </row>
    <row r="16" spans="1:5" x14ac:dyDescent="0.2">
      <c r="A16" s="21" t="s">
        <v>8373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2">
      <c r="A17" s="21" t="s">
        <v>8378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2">
      <c r="A18" s="21" t="s">
        <v>8362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FC81-CE71-744F-8732-A3DFAB09B64E}">
  <sheetPr>
    <tabColor theme="9" tint="0.59999389629810485"/>
  </sheetPr>
  <dimension ref="A1:H13"/>
  <sheetViews>
    <sheetView workbookViewId="0">
      <selection activeCell="E13" sqref="E13"/>
    </sheetView>
  </sheetViews>
  <sheetFormatPr baseColWidth="10" defaultColWidth="11.33203125" defaultRowHeight="15" x14ac:dyDescent="0.2"/>
  <cols>
    <col min="1" max="1" width="22.83203125" customWidth="1"/>
    <col min="2" max="2" width="17.6640625" style="22" bestFit="1" customWidth="1"/>
    <col min="3" max="3" width="13.33203125" style="22" bestFit="1" customWidth="1"/>
    <col min="4" max="4" width="16" style="22" bestFit="1" customWidth="1"/>
    <col min="5" max="5" width="13.5" style="22" bestFit="1" customWidth="1"/>
    <col min="6" max="6" width="20.6640625" style="23" bestFit="1" customWidth="1"/>
    <col min="7" max="7" width="16.5" style="23" bestFit="1" customWidth="1"/>
    <col min="8" max="8" width="19.1640625" style="23" bestFit="1" customWidth="1"/>
  </cols>
  <sheetData>
    <row r="1" spans="1:8" x14ac:dyDescent="0.2">
      <c r="A1" t="s">
        <v>8399</v>
      </c>
      <c r="B1" s="22" t="s">
        <v>8400</v>
      </c>
      <c r="C1" s="22" t="s">
        <v>8401</v>
      </c>
      <c r="D1" s="22" t="s">
        <v>8402</v>
      </c>
      <c r="E1" s="22" t="s">
        <v>8403</v>
      </c>
      <c r="F1" s="23" t="s">
        <v>8404</v>
      </c>
      <c r="G1" s="23" t="s">
        <v>8405</v>
      </c>
      <c r="H1" s="23" t="s">
        <v>8406</v>
      </c>
    </row>
    <row r="2" spans="1:8" x14ac:dyDescent="0.2">
      <c r="A2" t="s">
        <v>8407</v>
      </c>
      <c r="B2" s="22">
        <f>COUNTIFS(kickstarter!$F:$F,"successful",kickstarter!$D:$D,"&lt;1000",kickstarter!$R:$R,"plays")</f>
        <v>141</v>
      </c>
      <c r="C2" s="22">
        <f>COUNTIFS(kickstarter!$F:$F,"failed",kickstarter!$D:$D,"&lt;1000",kickstarter!$R:$R,"plays")</f>
        <v>45</v>
      </c>
      <c r="D2" s="22">
        <f>COUNTIFS(kickstarter!$F:$F,"canceled",kickstarter!$D:$D,"&lt;1000",kickstarter!$R:$R,"plays")</f>
        <v>0</v>
      </c>
      <c r="E2" s="2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8408</v>
      </c>
      <c r="B3" s="22">
        <f>COUNTIFS(kickstarter!$F:$F,"successful",kickstarter!$D:$D,"&gt;=1000",kickstarter!$R:$R,"plays",kickstarter!$D:$D,"&lt;=4999")</f>
        <v>388</v>
      </c>
      <c r="C3" s="22">
        <f>COUNTIFS(kickstarter!$F:$F,"failed",kickstarter!$D:$D,"&gt;=1000",kickstarter!$R:$R,"plays",kickstarter!$D:$D,"&lt;=4999")</f>
        <v>146</v>
      </c>
      <c r="D3" s="22">
        <f>COUNTIFS(kickstarter!$F:$F,"canceled",kickstarter!$D:$D,"&gt;=1000",kickstarter!$R:$R,"plays",kickstarter!$D:$D,"&lt;=4999")</f>
        <v>0</v>
      </c>
      <c r="E3" s="22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8409</v>
      </c>
      <c r="B4" s="22">
        <f>COUNTIFS(kickstarter!$F:$F,"successful",kickstarter!$D:$D,"&gt;=5000",kickstarter!$R:$R,"plays",kickstarter!$D:$D,"&lt;=9999")</f>
        <v>93</v>
      </c>
      <c r="C4" s="22">
        <f>COUNTIFS(kickstarter!$F:$F,"failed",kickstarter!$D:$D,"&gt;=5000",kickstarter!$R:$R,"plays",kickstarter!$D:$D,"&lt;=9999")</f>
        <v>76</v>
      </c>
      <c r="D4" s="22">
        <f>COUNTIFS(kickstarter!$F:$F,"canceled",kickstarter!$D:$D,"&gt;=5000",kickstarter!$R:$R,"plays",kickstarter!$D:$D,"&lt;=9999")</f>
        <v>0</v>
      </c>
      <c r="E4" s="22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8410</v>
      </c>
      <c r="B5" s="22">
        <f>COUNTIFS(kickstarter!$F:$F,"successful",kickstarter!$D:$D,"&gt;=10000",kickstarter!$R:$R,"plays",kickstarter!$D:$D,"&lt;=14999")</f>
        <v>39</v>
      </c>
      <c r="C5" s="22">
        <f>COUNTIFS(kickstarter!$F:$F,"failed",kickstarter!$D:$D,"&gt;=10000",kickstarter!$R:$R,"plays",kickstarter!$D:$D,"&lt;=14999")</f>
        <v>33</v>
      </c>
      <c r="D5" s="22">
        <f>COUNTIFS(kickstarter!$F:$F,"canceled",kickstarter!$D:$D,"&gt;=10000",kickstarter!$R:$R,"plays",kickstarter!$D:$D,"&lt;=14999")</f>
        <v>0</v>
      </c>
      <c r="E5" s="2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8411</v>
      </c>
      <c r="B6" s="22">
        <f>COUNTIFS(kickstarter!$F:$F,"successful",kickstarter!$D:$D,"&gt;=15000",kickstarter!$R:$R,"plays",kickstarter!$D:$D,"&lt;=19999")</f>
        <v>12</v>
      </c>
      <c r="C6" s="22">
        <f>COUNTIFS(kickstarter!$F:$F,"failed",kickstarter!$D:$D,"&gt;=15000",kickstarter!$R:$R,"plays",kickstarter!$D:$D,"&lt;=19999")</f>
        <v>12</v>
      </c>
      <c r="D6" s="22">
        <f>COUNTIFS(kickstarter!$F:$F,"canceled",kickstarter!$D:$D,"&gt;=15000",kickstarter!$R:$R,"plays",kickstarter!$D:$D,"&lt;=19999")</f>
        <v>0</v>
      </c>
      <c r="E6" s="2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8412</v>
      </c>
      <c r="B7" s="22">
        <f>COUNTIFS(kickstarter!$F:$F,"successful",kickstarter!$D:$D,"&gt;=20000",kickstarter!$R:$R,"plays",kickstarter!$D:$D,"&lt;=24999")</f>
        <v>9</v>
      </c>
      <c r="C7" s="22">
        <f>COUNTIFS(kickstarter!$F:$F,"failed",kickstarter!$D:$D,"&gt;=20000",kickstarter!$R:$R,"plays",kickstarter!$D:$D,"&lt;=24999")</f>
        <v>11</v>
      </c>
      <c r="D7" s="22">
        <f>COUNTIFS(kickstarter!$F:$F,"canceled",kickstarter!$D:$D,"&gt;=20000",kickstarter!$R:$R,"plays",kickstarter!$D:$D,"&lt;=24999")</f>
        <v>0</v>
      </c>
      <c r="E7" s="2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8413</v>
      </c>
      <c r="B8" s="22">
        <f>COUNTIFS(kickstarter!$F:$F,"successful",kickstarter!$D:$D,"&gt;=25000",kickstarter!$R:$R,"plays",kickstarter!$D:$D,"&lt;=29999")</f>
        <v>1</v>
      </c>
      <c r="C8" s="22">
        <f>COUNTIFS(kickstarter!$F:$F,"failed",kickstarter!$D:$D,"&gt;=25000",kickstarter!$R:$R,"plays",kickstarter!$D:$D,"&lt;=29999")</f>
        <v>4</v>
      </c>
      <c r="D8" s="22">
        <f>COUNTIFS(kickstarter!$F:$F,"canceled",kickstarter!$D:$D,"&gt;=25000",kickstarter!$R:$R,"plays",kickstarter!$D:$D,"&lt;=29999")</f>
        <v>0</v>
      </c>
      <c r="E8" s="2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8414</v>
      </c>
      <c r="B9" s="22">
        <f>COUNTIFS(kickstarter!$F:$F,"successful",kickstarter!$D:$D,"&gt;=30000",kickstarter!$R:$R,"plays",kickstarter!$D:$D,"&lt;=34999")</f>
        <v>3</v>
      </c>
      <c r="C9" s="22">
        <f>COUNTIFS(kickstarter!$F:$F,"failed",kickstarter!$D:$D,"&gt;=30000",kickstarter!$R:$R,"plays",kickstarter!$D:$D,"&lt;=34999")</f>
        <v>8</v>
      </c>
      <c r="D9" s="22">
        <f>COUNTIFS(kickstarter!$F:$F,"canceled",kickstarter!$D:$D,"&gt;=30000",kickstarter!$R:$R,"plays",kickstarter!$D:$D,"&lt;=34999")</f>
        <v>0</v>
      </c>
      <c r="E9" s="2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8415</v>
      </c>
      <c r="B10" s="22">
        <f>COUNTIFS(kickstarter!$F:$F,"successful",kickstarter!$D:$D,"&gt;=35000",kickstarter!$R:$R,"plays",kickstarter!$D:$D,"&lt;=39999")</f>
        <v>4</v>
      </c>
      <c r="C10" s="22">
        <f>COUNTIFS(kickstarter!$F:$F,"failed",kickstarter!$D:$D,"&gt;=35000",kickstarter!$R:$R,"plays",kickstarter!$D:$D,"&lt;=39999")</f>
        <v>2</v>
      </c>
      <c r="D10" s="22">
        <f>COUNTIFS(kickstarter!$F:$F,"canceled",kickstarter!$D:$D,"&gt;=35000",kickstarter!$R:$R,"plays",kickstarter!$D:$D,"&lt;=39999")</f>
        <v>0</v>
      </c>
      <c r="E10" s="2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8416</v>
      </c>
      <c r="B11" s="22">
        <f>COUNTIFS(kickstarter!$F:$F,"successful",kickstarter!$D:$D,"&gt;=40000",kickstarter!$R:$R,"plays",kickstarter!$D:$D,"&lt;=44999")</f>
        <v>2</v>
      </c>
      <c r="C11" s="22">
        <f>COUNTIFS(kickstarter!$F:$F,"failed",kickstarter!$D:$D,"&gt;=40000",kickstarter!$R:$R,"plays",kickstarter!$D:$D,"&lt;=44999")</f>
        <v>1</v>
      </c>
      <c r="D11" s="22">
        <f>COUNTIFS(kickstarter!$F:$F,"canceled",kickstarter!$D:$D,"&gt;=40000",kickstarter!$R:$R,"plays",kickstarter!$D:$D,"&lt;=44999")</f>
        <v>0</v>
      </c>
      <c r="E11" s="2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8417</v>
      </c>
      <c r="B12" s="22">
        <f>COUNTIFS(kickstarter!$F:$F,"successful",kickstarter!$D:$D,"&gt;=45000",kickstarter!$R:$R,"plays",kickstarter!$D:$D,"&lt;=49999")</f>
        <v>0</v>
      </c>
      <c r="C12" s="22">
        <f>COUNTIFS(kickstarter!$F:$F,"failed",kickstarter!$D:$D,"&gt;=45000",kickstarter!$R:$R,"plays",kickstarter!$D:$D,"&lt;=49999")</f>
        <v>1</v>
      </c>
      <c r="D12" s="22">
        <f>COUNTIFS(kickstarter!$F:$F,"canceled",kickstarter!$D:$D,"&gt;=45000",kickstarter!$R:$R,"plays",kickstarter!$D:$D,"&lt;=49999")</f>
        <v>0</v>
      </c>
      <c r="E12" s="2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8418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 s="22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9" zoomScaleNormal="129" workbookViewId="0">
      <pane ySplit="1" topLeftCell="A536" activePane="bottomLeft" state="frozen"/>
      <selection activeCell="M1" sqref="M1"/>
      <selection pane="bottomLeft" activeCell="F536" sqref="F5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19" width="20.5" style="14" bestFit="1" customWidth="1"/>
    <col min="20" max="20" width="19.16406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t="s">
        <v>8398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5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5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5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5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5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5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5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5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5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5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5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5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5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5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5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5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5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5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5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5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5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5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5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5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5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5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5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5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5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5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5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5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5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5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5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5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5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5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5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5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5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5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5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5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5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5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5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5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5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5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5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5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5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5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5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5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5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5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5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5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5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5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5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5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5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5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5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5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5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5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5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5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5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5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5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5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5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5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5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5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5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5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5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5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5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5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5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5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5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5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5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5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5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5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5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5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5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5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5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5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5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5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5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5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5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5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5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5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5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5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5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5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5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5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5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5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5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5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5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5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5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5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5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5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5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5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5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5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5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5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5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5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5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5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5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5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5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5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5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5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5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5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5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5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5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5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5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5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5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5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5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5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5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5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5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5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5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5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5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5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5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5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5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5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5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5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5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5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5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5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5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5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5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5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5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5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5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5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5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5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5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5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5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5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5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5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5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5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5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5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5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5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5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5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5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5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5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5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5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5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5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5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5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5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5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5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5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5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5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5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5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5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5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5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5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5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5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5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5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5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5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5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5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5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5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5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5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5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5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5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5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5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5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5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5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5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5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5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5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5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5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5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5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5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5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5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5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5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5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5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5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5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5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5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5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5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5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5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5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5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5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5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5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5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5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5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5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5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5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5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5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5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5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5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5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5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5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5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5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5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5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5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5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5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5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5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5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5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5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5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5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5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5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5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5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5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5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5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5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5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5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5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5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5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5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5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5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5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5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5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5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5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5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5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5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5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5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5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5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5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5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5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5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5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5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5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5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5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5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5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5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5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5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5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5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5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5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5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5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5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5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5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5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5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5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5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5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5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5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5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5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5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5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5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5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5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5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5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5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5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5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5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5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5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5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5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5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5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5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5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5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5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5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5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5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5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5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5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5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5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5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5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5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5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5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5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5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5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5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5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5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5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5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5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5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5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5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5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5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5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5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5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5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5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5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5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5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5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5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5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5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5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5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5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5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5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5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5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5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5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5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5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5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5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5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5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5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5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5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5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5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5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5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5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5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5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5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5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5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5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5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5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5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5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5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5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5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5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5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5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5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5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5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5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5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5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5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5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5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5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5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5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5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5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5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5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5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5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5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5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5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5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5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5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5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5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5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5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5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5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5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5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5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5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5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5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5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5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5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5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5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5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5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5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5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5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5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5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5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5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5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5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5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5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5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5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5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5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5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5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5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5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5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5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5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5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5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5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5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5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5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5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5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5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5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5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5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5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5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5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5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5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5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5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5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5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5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5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5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5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5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5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5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5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5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5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5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5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5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5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5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5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5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5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5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5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5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5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5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5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5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5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5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5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5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5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5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5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5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5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5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5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5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5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5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5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5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5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5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5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5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5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5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5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5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5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5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5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5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5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5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5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5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5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5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5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5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5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5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5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5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5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5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5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5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5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5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5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5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5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5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5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5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5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5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5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5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5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5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5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5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5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5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5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5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5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5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5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5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5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5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5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5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5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5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5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5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5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5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5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5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5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5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5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5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5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5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5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5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5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5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5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5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5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5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5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5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5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5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5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5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5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5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5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5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5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5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5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5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5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5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5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5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5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5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5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5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5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5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5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5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5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5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5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5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5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5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5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5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5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5">
        <f>(((J3842/60)/60)/24)+DATE(1970,1,1)</f>
        <v>42432.701724537037</v>
      </c>
      <c r="T3842" s="14">
        <f>(((I3842/60)/60)/24)+DATE(1970,1,1)</f>
        <v>42457.660057870366</v>
      </c>
      <c r="U3842">
        <f>YEAR(S3842)</f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2:O3905" si="45">ROUND(E3843/D3843*100,0)</f>
        <v>9</v>
      </c>
      <c r="P3843">
        <f t="shared" ref="P3843:P3906" si="46">IFERROR(ROUND(E3843/L3843,2),0)</f>
        <v>25.65</v>
      </c>
      <c r="Q3843" s="10" t="s">
        <v>8315</v>
      </c>
      <c r="R3843" t="s">
        <v>8316</v>
      </c>
      <c r="S3843" s="15">
        <f t="shared" ref="S3843:S3906" si="47">(((J3843/60)/60)/24)+DATE(1970,1,1)</f>
        <v>41780.785729166666</v>
      </c>
      <c r="T3843" s="14">
        <f t="shared" ref="T3843:T3906" si="48">(((I3843/60)/60)/24)+DATE(1970,1,1)</f>
        <v>41840.785729166666</v>
      </c>
      <c r="U3843">
        <f t="shared" ref="U3796:U3859" si="49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5"/>
        <v>22</v>
      </c>
      <c r="P3844">
        <f t="shared" si="46"/>
        <v>47.7</v>
      </c>
      <c r="Q3844" s="10" t="s">
        <v>8315</v>
      </c>
      <c r="R3844" t="s">
        <v>8316</v>
      </c>
      <c r="S3844" s="15">
        <f t="shared" si="47"/>
        <v>41740.493657407409</v>
      </c>
      <c r="T3844" s="14">
        <f t="shared" si="48"/>
        <v>41770.493657407409</v>
      </c>
      <c r="U3844">
        <f t="shared" si="49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5"/>
        <v>21</v>
      </c>
      <c r="P3845">
        <f t="shared" si="46"/>
        <v>56.05</v>
      </c>
      <c r="Q3845" s="10" t="s">
        <v>8315</v>
      </c>
      <c r="R3845" t="s">
        <v>8316</v>
      </c>
      <c r="S3845" s="15">
        <f t="shared" si="47"/>
        <v>41766.072500000002</v>
      </c>
      <c r="T3845" s="14">
        <f t="shared" si="48"/>
        <v>41791.072500000002</v>
      </c>
      <c r="U3845">
        <f t="shared" si="49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5"/>
        <v>41</v>
      </c>
      <c r="P3846">
        <f t="shared" si="46"/>
        <v>81.319999999999993</v>
      </c>
      <c r="Q3846" s="10" t="s">
        <v>8315</v>
      </c>
      <c r="R3846" t="s">
        <v>8316</v>
      </c>
      <c r="S3846" s="15">
        <f t="shared" si="47"/>
        <v>41766.617291666669</v>
      </c>
      <c r="T3846" s="14">
        <f t="shared" si="48"/>
        <v>41793.290972222225</v>
      </c>
      <c r="U3846">
        <f t="shared" si="49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5"/>
        <v>2</v>
      </c>
      <c r="P3847">
        <f t="shared" si="46"/>
        <v>70.17</v>
      </c>
      <c r="Q3847" s="10" t="s">
        <v>8315</v>
      </c>
      <c r="R3847" t="s">
        <v>8316</v>
      </c>
      <c r="S3847" s="15">
        <f t="shared" si="47"/>
        <v>42248.627013888887</v>
      </c>
      <c r="T3847" s="14">
        <f t="shared" si="48"/>
        <v>42278.627013888887</v>
      </c>
      <c r="U3847">
        <f t="shared" si="49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5"/>
        <v>3</v>
      </c>
      <c r="P3848">
        <f t="shared" si="46"/>
        <v>23.63</v>
      </c>
      <c r="Q3848" s="10" t="s">
        <v>8315</v>
      </c>
      <c r="R3848" t="s">
        <v>8316</v>
      </c>
      <c r="S3848" s="15">
        <f t="shared" si="47"/>
        <v>41885.221550925926</v>
      </c>
      <c r="T3848" s="14">
        <f t="shared" si="48"/>
        <v>41916.290972222225</v>
      </c>
      <c r="U3848">
        <f t="shared" si="49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5"/>
        <v>16</v>
      </c>
      <c r="P3849">
        <f t="shared" si="46"/>
        <v>188.56</v>
      </c>
      <c r="Q3849" s="10" t="s">
        <v>8315</v>
      </c>
      <c r="R3849" t="s">
        <v>8316</v>
      </c>
      <c r="S3849" s="15">
        <f t="shared" si="47"/>
        <v>42159.224432870367</v>
      </c>
      <c r="T3849" s="14">
        <f t="shared" si="48"/>
        <v>42204.224432870367</v>
      </c>
      <c r="U3849">
        <f t="shared" si="49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5"/>
        <v>16</v>
      </c>
      <c r="P3850">
        <f t="shared" si="46"/>
        <v>49.51</v>
      </c>
      <c r="Q3850" s="10" t="s">
        <v>8315</v>
      </c>
      <c r="R3850" t="s">
        <v>8316</v>
      </c>
      <c r="S3850" s="15">
        <f t="shared" si="47"/>
        <v>42265.817002314812</v>
      </c>
      <c r="T3850" s="14">
        <f t="shared" si="48"/>
        <v>42295.817002314812</v>
      </c>
      <c r="U3850">
        <f t="shared" si="49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5"/>
        <v>7</v>
      </c>
      <c r="P3851">
        <f t="shared" si="46"/>
        <v>75.459999999999994</v>
      </c>
      <c r="Q3851" s="10" t="s">
        <v>8315</v>
      </c>
      <c r="R3851" t="s">
        <v>8316</v>
      </c>
      <c r="S3851" s="15">
        <f t="shared" si="47"/>
        <v>42136.767175925925</v>
      </c>
      <c r="T3851" s="14">
        <f t="shared" si="48"/>
        <v>42166.767175925925</v>
      </c>
      <c r="U3851">
        <f t="shared" si="49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5"/>
        <v>4</v>
      </c>
      <c r="P3852">
        <f t="shared" si="46"/>
        <v>9.5</v>
      </c>
      <c r="Q3852" s="10" t="s">
        <v>8315</v>
      </c>
      <c r="R3852" t="s">
        <v>8316</v>
      </c>
      <c r="S3852" s="15">
        <f t="shared" si="47"/>
        <v>41975.124340277776</v>
      </c>
      <c r="T3852" s="14">
        <f t="shared" si="48"/>
        <v>42005.124340277776</v>
      </c>
      <c r="U3852">
        <f t="shared" si="49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5"/>
        <v>34</v>
      </c>
      <c r="P3853">
        <f t="shared" si="46"/>
        <v>35.5</v>
      </c>
      <c r="Q3853" s="10" t="s">
        <v>8315</v>
      </c>
      <c r="R3853" t="s">
        <v>8316</v>
      </c>
      <c r="S3853" s="15">
        <f t="shared" si="47"/>
        <v>42172.439571759256</v>
      </c>
      <c r="T3853" s="14">
        <f t="shared" si="48"/>
        <v>42202.439571759256</v>
      </c>
      <c r="U3853">
        <f t="shared" si="49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5"/>
        <v>0</v>
      </c>
      <c r="P3854">
        <f t="shared" si="46"/>
        <v>10</v>
      </c>
      <c r="Q3854" s="10" t="s">
        <v>8315</v>
      </c>
      <c r="R3854" t="s">
        <v>8316</v>
      </c>
      <c r="S3854" s="15">
        <f t="shared" si="47"/>
        <v>42065.190694444449</v>
      </c>
      <c r="T3854" s="14">
        <f t="shared" si="48"/>
        <v>42090.149027777778</v>
      </c>
      <c r="U3854">
        <f t="shared" si="49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5"/>
        <v>0</v>
      </c>
      <c r="P3855">
        <f t="shared" si="46"/>
        <v>13</v>
      </c>
      <c r="Q3855" s="10" t="s">
        <v>8315</v>
      </c>
      <c r="R3855" t="s">
        <v>8316</v>
      </c>
      <c r="S3855" s="15">
        <f t="shared" si="47"/>
        <v>41848.84002314815</v>
      </c>
      <c r="T3855" s="14">
        <f t="shared" si="48"/>
        <v>41883.84002314815</v>
      </c>
      <c r="U3855">
        <f t="shared" si="49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5"/>
        <v>16</v>
      </c>
      <c r="P3856">
        <f t="shared" si="46"/>
        <v>89.4</v>
      </c>
      <c r="Q3856" s="10" t="s">
        <v>8315</v>
      </c>
      <c r="R3856" t="s">
        <v>8316</v>
      </c>
      <c r="S3856" s="15">
        <f t="shared" si="47"/>
        <v>42103.884930555556</v>
      </c>
      <c r="T3856" s="14">
        <f t="shared" si="48"/>
        <v>42133.884930555556</v>
      </c>
      <c r="U3856">
        <f t="shared" si="49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5"/>
        <v>3</v>
      </c>
      <c r="P3857">
        <f t="shared" si="46"/>
        <v>25</v>
      </c>
      <c r="Q3857" s="10" t="s">
        <v>8315</v>
      </c>
      <c r="R3857" t="s">
        <v>8316</v>
      </c>
      <c r="S3857" s="15">
        <f t="shared" si="47"/>
        <v>42059.970729166671</v>
      </c>
      <c r="T3857" s="14">
        <f t="shared" si="48"/>
        <v>42089.929062499999</v>
      </c>
      <c r="U3857">
        <f t="shared" si="49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5"/>
        <v>0</v>
      </c>
      <c r="P3858">
        <f t="shared" si="46"/>
        <v>1</v>
      </c>
      <c r="Q3858" s="10" t="s">
        <v>8315</v>
      </c>
      <c r="R3858" t="s">
        <v>8316</v>
      </c>
      <c r="S3858" s="15">
        <f t="shared" si="47"/>
        <v>42041.743090277778</v>
      </c>
      <c r="T3858" s="14">
        <f t="shared" si="48"/>
        <v>42071.701423611114</v>
      </c>
      <c r="U3858">
        <f t="shared" si="49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5"/>
        <v>5</v>
      </c>
      <c r="P3859">
        <f t="shared" si="46"/>
        <v>65</v>
      </c>
      <c r="Q3859" s="10" t="s">
        <v>8315</v>
      </c>
      <c r="R3859" t="s">
        <v>8316</v>
      </c>
      <c r="S3859" s="15">
        <f t="shared" si="47"/>
        <v>41829.73715277778</v>
      </c>
      <c r="T3859" s="14">
        <f t="shared" si="48"/>
        <v>41852.716666666667</v>
      </c>
      <c r="U3859">
        <f t="shared" si="49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5"/>
        <v>2</v>
      </c>
      <c r="P3860">
        <f t="shared" si="46"/>
        <v>10</v>
      </c>
      <c r="Q3860" s="10" t="s">
        <v>8315</v>
      </c>
      <c r="R3860" t="s">
        <v>8316</v>
      </c>
      <c r="S3860" s="15">
        <f t="shared" si="47"/>
        <v>42128.431064814817</v>
      </c>
      <c r="T3860" s="14">
        <f t="shared" si="48"/>
        <v>42146.875</v>
      </c>
      <c r="U3860">
        <f t="shared" ref="U3860:U3869" si="50">YEAR(S3860)</f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5"/>
        <v>0</v>
      </c>
      <c r="P3861">
        <f t="shared" si="46"/>
        <v>1</v>
      </c>
      <c r="Q3861" s="10" t="s">
        <v>8315</v>
      </c>
      <c r="R3861" t="s">
        <v>8316</v>
      </c>
      <c r="S3861" s="15">
        <f t="shared" si="47"/>
        <v>41789.893599537041</v>
      </c>
      <c r="T3861" s="14">
        <f t="shared" si="48"/>
        <v>41815.875</v>
      </c>
      <c r="U3861">
        <f t="shared" si="50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5"/>
        <v>18</v>
      </c>
      <c r="P3862">
        <f t="shared" si="46"/>
        <v>81.540000000000006</v>
      </c>
      <c r="Q3862" s="10" t="s">
        <v>8315</v>
      </c>
      <c r="R3862" t="s">
        <v>8316</v>
      </c>
      <c r="S3862" s="15">
        <f t="shared" si="47"/>
        <v>41833.660995370366</v>
      </c>
      <c r="T3862" s="14">
        <f t="shared" si="48"/>
        <v>41863.660995370366</v>
      </c>
      <c r="U3862">
        <f t="shared" si="50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5"/>
        <v>5</v>
      </c>
      <c r="P3863">
        <f t="shared" si="46"/>
        <v>100</v>
      </c>
      <c r="Q3863" s="10" t="s">
        <v>8315</v>
      </c>
      <c r="R3863" t="s">
        <v>8316</v>
      </c>
      <c r="S3863" s="15">
        <f t="shared" si="47"/>
        <v>41914.590011574073</v>
      </c>
      <c r="T3863" s="14">
        <f t="shared" si="48"/>
        <v>41955.907638888893</v>
      </c>
      <c r="U3863">
        <f t="shared" si="50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5"/>
        <v>0</v>
      </c>
      <c r="P3864">
        <f t="shared" si="46"/>
        <v>1</v>
      </c>
      <c r="Q3864" s="10" t="s">
        <v>8315</v>
      </c>
      <c r="R3864" t="s">
        <v>8316</v>
      </c>
      <c r="S3864" s="15">
        <f t="shared" si="47"/>
        <v>42611.261064814811</v>
      </c>
      <c r="T3864" s="14">
        <f t="shared" si="48"/>
        <v>42625.707638888889</v>
      </c>
      <c r="U3864">
        <f t="shared" si="50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5"/>
        <v>0</v>
      </c>
      <c r="P3865">
        <f t="shared" si="46"/>
        <v>0</v>
      </c>
      <c r="Q3865" s="10" t="s">
        <v>8315</v>
      </c>
      <c r="R3865" t="s">
        <v>8316</v>
      </c>
      <c r="S3865" s="15">
        <f t="shared" si="47"/>
        <v>42253.633159722223</v>
      </c>
      <c r="T3865" s="14">
        <f t="shared" si="48"/>
        <v>42313.674826388888</v>
      </c>
      <c r="U3865">
        <f t="shared" si="50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5"/>
        <v>1</v>
      </c>
      <c r="P3866">
        <f t="shared" si="46"/>
        <v>20</v>
      </c>
      <c r="Q3866" s="10" t="s">
        <v>8315</v>
      </c>
      <c r="R3866" t="s">
        <v>8316</v>
      </c>
      <c r="S3866" s="15">
        <f t="shared" si="47"/>
        <v>42295.891828703709</v>
      </c>
      <c r="T3866" s="14">
        <f t="shared" si="48"/>
        <v>42325.933495370366</v>
      </c>
      <c r="U3866">
        <f t="shared" si="50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5"/>
        <v>27</v>
      </c>
      <c r="P3867">
        <f t="shared" si="46"/>
        <v>46.43</v>
      </c>
      <c r="Q3867" s="10" t="s">
        <v>8315</v>
      </c>
      <c r="R3867" t="s">
        <v>8316</v>
      </c>
      <c r="S3867" s="15">
        <f t="shared" si="47"/>
        <v>41841.651597222226</v>
      </c>
      <c r="T3867" s="14">
        <f t="shared" si="48"/>
        <v>41881.229166666664</v>
      </c>
      <c r="U3867">
        <f t="shared" si="50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5"/>
        <v>1</v>
      </c>
      <c r="P3868">
        <f t="shared" si="46"/>
        <v>5.5</v>
      </c>
      <c r="Q3868" s="10" t="s">
        <v>8315</v>
      </c>
      <c r="R3868" t="s">
        <v>8316</v>
      </c>
      <c r="S3868" s="15">
        <f t="shared" si="47"/>
        <v>42402.947002314817</v>
      </c>
      <c r="T3868" s="14">
        <f t="shared" si="48"/>
        <v>42452.145138888889</v>
      </c>
      <c r="U3868">
        <f t="shared" si="50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5"/>
        <v>13</v>
      </c>
      <c r="P3869">
        <f t="shared" si="46"/>
        <v>50.2</v>
      </c>
      <c r="Q3869" s="10" t="s">
        <v>8315</v>
      </c>
      <c r="R3869" t="s">
        <v>8316</v>
      </c>
      <c r="S3869" s="15">
        <f t="shared" si="47"/>
        <v>42509.814108796301</v>
      </c>
      <c r="T3869" s="14">
        <f t="shared" si="48"/>
        <v>42539.814108796301</v>
      </c>
      <c r="U3869">
        <f t="shared" si="50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5"/>
        <v>0</v>
      </c>
      <c r="P3870">
        <f t="shared" si="46"/>
        <v>10</v>
      </c>
      <c r="Q3870" s="10" t="s">
        <v>8315</v>
      </c>
      <c r="R3870" t="s">
        <v>8357</v>
      </c>
      <c r="S3870" s="15">
        <f t="shared" si="47"/>
        <v>41865.659780092588</v>
      </c>
      <c r="T3870" s="14">
        <f t="shared" si="48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5"/>
        <v>3</v>
      </c>
      <c r="P3871">
        <f t="shared" si="46"/>
        <v>30.13</v>
      </c>
      <c r="Q3871" s="10" t="s">
        <v>8315</v>
      </c>
      <c r="R3871" t="s">
        <v>8357</v>
      </c>
      <c r="S3871" s="15">
        <f t="shared" si="47"/>
        <v>42047.724444444444</v>
      </c>
      <c r="T3871" s="14">
        <f t="shared" si="48"/>
        <v>42077.132638888885</v>
      </c>
      <c r="U3871">
        <f t="shared" ref="U3871:U3877" si="51">YEAR(S3871)</f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5"/>
        <v>15</v>
      </c>
      <c r="P3872">
        <f t="shared" si="46"/>
        <v>150</v>
      </c>
      <c r="Q3872" s="10" t="s">
        <v>8315</v>
      </c>
      <c r="R3872" t="s">
        <v>8357</v>
      </c>
      <c r="S3872" s="15">
        <f t="shared" si="47"/>
        <v>41793.17219907407</v>
      </c>
      <c r="T3872" s="14">
        <f t="shared" si="48"/>
        <v>41823.17219907407</v>
      </c>
      <c r="U3872">
        <f t="shared" si="51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5"/>
        <v>3</v>
      </c>
      <c r="P3873">
        <f t="shared" si="46"/>
        <v>13.33</v>
      </c>
      <c r="Q3873" s="10" t="s">
        <v>8315</v>
      </c>
      <c r="R3873" t="s">
        <v>8357</v>
      </c>
      <c r="S3873" s="15">
        <f t="shared" si="47"/>
        <v>42763.780671296292</v>
      </c>
      <c r="T3873" s="14">
        <f t="shared" si="48"/>
        <v>42823.739004629635</v>
      </c>
      <c r="U3873">
        <f t="shared" si="51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5"/>
        <v>0</v>
      </c>
      <c r="P3874">
        <f t="shared" si="46"/>
        <v>0</v>
      </c>
      <c r="Q3874" s="10" t="s">
        <v>8315</v>
      </c>
      <c r="R3874" t="s">
        <v>8357</v>
      </c>
      <c r="S3874" s="15">
        <f t="shared" si="47"/>
        <v>42180.145787037036</v>
      </c>
      <c r="T3874" s="14">
        <f t="shared" si="48"/>
        <v>42230.145787037036</v>
      </c>
      <c r="U3874">
        <f t="shared" si="51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5"/>
        <v>0</v>
      </c>
      <c r="P3875">
        <f t="shared" si="46"/>
        <v>0</v>
      </c>
      <c r="Q3875" s="10" t="s">
        <v>8315</v>
      </c>
      <c r="R3875" t="s">
        <v>8357</v>
      </c>
      <c r="S3875" s="15">
        <f t="shared" si="47"/>
        <v>42255.696006944447</v>
      </c>
      <c r="T3875" s="14">
        <f t="shared" si="48"/>
        <v>42285.696006944447</v>
      </c>
      <c r="U3875">
        <f t="shared" si="51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5"/>
        <v>0</v>
      </c>
      <c r="P3876">
        <f t="shared" si="46"/>
        <v>0</v>
      </c>
      <c r="Q3876" s="10" t="s">
        <v>8315</v>
      </c>
      <c r="R3876" t="s">
        <v>8357</v>
      </c>
      <c r="S3876" s="15">
        <f t="shared" si="47"/>
        <v>42007.016458333332</v>
      </c>
      <c r="T3876" s="14">
        <f t="shared" si="48"/>
        <v>42028.041666666672</v>
      </c>
      <c r="U3876">
        <f t="shared" si="51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5"/>
        <v>0</v>
      </c>
      <c r="P3877">
        <f t="shared" si="46"/>
        <v>0</v>
      </c>
      <c r="Q3877" s="10" t="s">
        <v>8315</v>
      </c>
      <c r="R3877" t="s">
        <v>8357</v>
      </c>
      <c r="S3877" s="15">
        <f t="shared" si="47"/>
        <v>42615.346817129626</v>
      </c>
      <c r="T3877" s="14">
        <f t="shared" si="48"/>
        <v>42616.416666666672</v>
      </c>
      <c r="U3877">
        <f t="shared" si="51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5"/>
        <v>53</v>
      </c>
      <c r="P3878">
        <f t="shared" si="46"/>
        <v>44.76</v>
      </c>
      <c r="Q3878" s="10" t="s">
        <v>8315</v>
      </c>
      <c r="R3878" t="s">
        <v>8357</v>
      </c>
      <c r="S3878" s="15">
        <f t="shared" si="47"/>
        <v>42372.624166666668</v>
      </c>
      <c r="T3878" s="14">
        <f t="shared" si="48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5"/>
        <v>5</v>
      </c>
      <c r="P3879">
        <f t="shared" si="46"/>
        <v>88.64</v>
      </c>
      <c r="Q3879" s="10" t="s">
        <v>8315</v>
      </c>
      <c r="R3879" t="s">
        <v>8357</v>
      </c>
      <c r="S3879" s="15">
        <f t="shared" si="47"/>
        <v>42682.67768518519</v>
      </c>
      <c r="T3879" s="14">
        <f t="shared" si="48"/>
        <v>42712.67768518519</v>
      </c>
      <c r="U3879">
        <f t="shared" ref="U3879:U3880" si="52">YEAR(S3879)</f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5"/>
        <v>0</v>
      </c>
      <c r="P3880">
        <f t="shared" si="46"/>
        <v>10</v>
      </c>
      <c r="Q3880" s="10" t="s">
        <v>8315</v>
      </c>
      <c r="R3880" t="s">
        <v>8357</v>
      </c>
      <c r="S3880" s="15">
        <f t="shared" si="47"/>
        <v>42154.818819444445</v>
      </c>
      <c r="T3880" s="14">
        <f t="shared" si="48"/>
        <v>42185.165972222225</v>
      </c>
      <c r="U3880">
        <f t="shared" si="52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5"/>
        <v>0</v>
      </c>
      <c r="P3881">
        <f t="shared" si="46"/>
        <v>0</v>
      </c>
      <c r="Q3881" s="10" t="s">
        <v>8315</v>
      </c>
      <c r="R3881" t="s">
        <v>8357</v>
      </c>
      <c r="S3881" s="15">
        <f t="shared" si="47"/>
        <v>41999.861064814817</v>
      </c>
      <c r="T3881" s="14">
        <f t="shared" si="48"/>
        <v>42029.861064814817</v>
      </c>
      <c r="U3881">
        <f t="shared" ref="U3881:U3884" si="53"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5"/>
        <v>13</v>
      </c>
      <c r="P3882">
        <f t="shared" si="46"/>
        <v>57.65</v>
      </c>
      <c r="Q3882" s="10" t="s">
        <v>8315</v>
      </c>
      <c r="R3882" t="s">
        <v>8357</v>
      </c>
      <c r="S3882" s="15">
        <f t="shared" si="47"/>
        <v>41815.815046296295</v>
      </c>
      <c r="T3882" s="14">
        <f t="shared" si="48"/>
        <v>41850.958333333336</v>
      </c>
      <c r="U3882">
        <f t="shared" si="53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5"/>
        <v>5</v>
      </c>
      <c r="P3883">
        <f t="shared" si="46"/>
        <v>25</v>
      </c>
      <c r="Q3883" s="10" t="s">
        <v>8315</v>
      </c>
      <c r="R3883" t="s">
        <v>8357</v>
      </c>
      <c r="S3883" s="15">
        <f t="shared" si="47"/>
        <v>42756.018506944441</v>
      </c>
      <c r="T3883" s="14">
        <f t="shared" si="48"/>
        <v>42786.018506944441</v>
      </c>
      <c r="U3883">
        <f t="shared" si="53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5"/>
        <v>0</v>
      </c>
      <c r="P3884">
        <f t="shared" si="46"/>
        <v>0</v>
      </c>
      <c r="Q3884" s="10" t="s">
        <v>8315</v>
      </c>
      <c r="R3884" t="s">
        <v>8357</v>
      </c>
      <c r="S3884" s="15">
        <f t="shared" si="47"/>
        <v>42373.983449074076</v>
      </c>
      <c r="T3884" s="14">
        <f t="shared" si="48"/>
        <v>42400.960416666669</v>
      </c>
      <c r="U3884">
        <f t="shared" si="53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5"/>
        <v>0</v>
      </c>
      <c r="P3885">
        <f t="shared" si="46"/>
        <v>0</v>
      </c>
      <c r="Q3885" s="10" t="s">
        <v>8315</v>
      </c>
      <c r="R3885" t="s">
        <v>8357</v>
      </c>
      <c r="S3885" s="15">
        <f t="shared" si="47"/>
        <v>41854.602650462963</v>
      </c>
      <c r="T3885" s="14">
        <f t="shared" si="48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5"/>
        <v>0</v>
      </c>
      <c r="P3886">
        <f t="shared" si="46"/>
        <v>0</v>
      </c>
      <c r="Q3886" s="10" t="s">
        <v>8315</v>
      </c>
      <c r="R3886" t="s">
        <v>8357</v>
      </c>
      <c r="S3886" s="15">
        <f t="shared" si="47"/>
        <v>42065.791574074072</v>
      </c>
      <c r="T3886" s="14">
        <f t="shared" si="48"/>
        <v>42090.749907407408</v>
      </c>
      <c r="U3886">
        <f t="shared" ref="U3886:U3949" si="54">YEAR(S3886)</f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5"/>
        <v>0</v>
      </c>
      <c r="P3887">
        <f t="shared" si="46"/>
        <v>0</v>
      </c>
      <c r="Q3887" s="10" t="s">
        <v>8315</v>
      </c>
      <c r="R3887" t="s">
        <v>8357</v>
      </c>
      <c r="S3887" s="15">
        <f t="shared" si="47"/>
        <v>42469.951284722221</v>
      </c>
      <c r="T3887" s="14">
        <f t="shared" si="48"/>
        <v>42499.951284722221</v>
      </c>
      <c r="U3887">
        <f t="shared" si="5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5"/>
        <v>0</v>
      </c>
      <c r="P3888">
        <f t="shared" si="46"/>
        <v>0</v>
      </c>
      <c r="Q3888" s="10" t="s">
        <v>8315</v>
      </c>
      <c r="R3888" t="s">
        <v>8357</v>
      </c>
      <c r="S3888" s="15">
        <f t="shared" si="47"/>
        <v>41954.228032407409</v>
      </c>
      <c r="T3888" s="14">
        <f t="shared" si="48"/>
        <v>41984.228032407409</v>
      </c>
      <c r="U3888">
        <f t="shared" si="5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5"/>
        <v>2</v>
      </c>
      <c r="P3889">
        <f t="shared" si="46"/>
        <v>17.5</v>
      </c>
      <c r="Q3889" s="10" t="s">
        <v>8315</v>
      </c>
      <c r="R3889" t="s">
        <v>8357</v>
      </c>
      <c r="S3889" s="15">
        <f t="shared" si="47"/>
        <v>42079.857974537037</v>
      </c>
      <c r="T3889" s="14">
        <f t="shared" si="48"/>
        <v>42125.916666666672</v>
      </c>
      <c r="U3889">
        <f t="shared" si="5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5"/>
        <v>27</v>
      </c>
      <c r="P3890">
        <f t="shared" si="46"/>
        <v>38.71</v>
      </c>
      <c r="Q3890" s="10" t="s">
        <v>8315</v>
      </c>
      <c r="R3890" t="s">
        <v>8316</v>
      </c>
      <c r="S3890" s="15">
        <f t="shared" si="47"/>
        <v>42762.545810185184</v>
      </c>
      <c r="T3890" s="14">
        <f t="shared" si="48"/>
        <v>42792.545810185184</v>
      </c>
      <c r="U3890">
        <f t="shared" si="5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5"/>
        <v>1</v>
      </c>
      <c r="P3891">
        <f t="shared" si="46"/>
        <v>13.11</v>
      </c>
      <c r="Q3891" s="10" t="s">
        <v>8315</v>
      </c>
      <c r="R3891" t="s">
        <v>8316</v>
      </c>
      <c r="S3891" s="15">
        <f t="shared" si="47"/>
        <v>41977.004976851851</v>
      </c>
      <c r="T3891" s="14">
        <f t="shared" si="48"/>
        <v>42008.976388888885</v>
      </c>
      <c r="U3891">
        <f t="shared" si="5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5"/>
        <v>17</v>
      </c>
      <c r="P3892">
        <f t="shared" si="46"/>
        <v>315.5</v>
      </c>
      <c r="Q3892" s="10" t="s">
        <v>8315</v>
      </c>
      <c r="R3892" t="s">
        <v>8316</v>
      </c>
      <c r="S3892" s="15">
        <f t="shared" si="47"/>
        <v>42171.758611111116</v>
      </c>
      <c r="T3892" s="14">
        <f t="shared" si="48"/>
        <v>42231.758611111116</v>
      </c>
      <c r="U3892">
        <f t="shared" si="5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5"/>
        <v>33</v>
      </c>
      <c r="P3893">
        <f t="shared" si="46"/>
        <v>37.14</v>
      </c>
      <c r="Q3893" s="10" t="s">
        <v>8315</v>
      </c>
      <c r="R3893" t="s">
        <v>8316</v>
      </c>
      <c r="S3893" s="15">
        <f t="shared" si="47"/>
        <v>42056.1324537037</v>
      </c>
      <c r="T3893" s="14">
        <f t="shared" si="48"/>
        <v>42086.207638888889</v>
      </c>
      <c r="U3893">
        <f t="shared" si="5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5"/>
        <v>0</v>
      </c>
      <c r="P3894">
        <f t="shared" si="46"/>
        <v>0</v>
      </c>
      <c r="Q3894" s="10" t="s">
        <v>8315</v>
      </c>
      <c r="R3894" t="s">
        <v>8316</v>
      </c>
      <c r="S3894" s="15">
        <f t="shared" si="47"/>
        <v>41867.652280092596</v>
      </c>
      <c r="T3894" s="14">
        <f t="shared" si="48"/>
        <v>41875.291666666664</v>
      </c>
      <c r="U3894">
        <f t="shared" si="5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5"/>
        <v>22</v>
      </c>
      <c r="P3895">
        <f t="shared" si="46"/>
        <v>128.27000000000001</v>
      </c>
      <c r="Q3895" s="10" t="s">
        <v>8315</v>
      </c>
      <c r="R3895" t="s">
        <v>8316</v>
      </c>
      <c r="S3895" s="15">
        <f t="shared" si="47"/>
        <v>41779.657870370371</v>
      </c>
      <c r="T3895" s="14">
        <f t="shared" si="48"/>
        <v>41821.25</v>
      </c>
      <c r="U3895">
        <f t="shared" si="5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5"/>
        <v>3</v>
      </c>
      <c r="P3896">
        <f t="shared" si="46"/>
        <v>47.27</v>
      </c>
      <c r="Q3896" s="10" t="s">
        <v>8315</v>
      </c>
      <c r="R3896" t="s">
        <v>8316</v>
      </c>
      <c r="S3896" s="15">
        <f t="shared" si="47"/>
        <v>42679.958472222221</v>
      </c>
      <c r="T3896" s="14">
        <f t="shared" si="48"/>
        <v>42710.207638888889</v>
      </c>
      <c r="U3896">
        <f t="shared" si="5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5"/>
        <v>5</v>
      </c>
      <c r="P3897">
        <f t="shared" si="46"/>
        <v>50</v>
      </c>
      <c r="Q3897" s="10" t="s">
        <v>8315</v>
      </c>
      <c r="R3897" t="s">
        <v>8316</v>
      </c>
      <c r="S3897" s="15">
        <f t="shared" si="47"/>
        <v>42032.250208333338</v>
      </c>
      <c r="T3897" s="14">
        <f t="shared" si="48"/>
        <v>42063.250208333338</v>
      </c>
      <c r="U3897">
        <f t="shared" si="5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5"/>
        <v>11</v>
      </c>
      <c r="P3898">
        <f t="shared" si="46"/>
        <v>42.5</v>
      </c>
      <c r="Q3898" s="10" t="s">
        <v>8315</v>
      </c>
      <c r="R3898" t="s">
        <v>8316</v>
      </c>
      <c r="S3898" s="15">
        <f t="shared" si="47"/>
        <v>41793.191875000004</v>
      </c>
      <c r="T3898" s="14">
        <f t="shared" si="48"/>
        <v>41807.191875000004</v>
      </c>
      <c r="U3898">
        <f t="shared" si="5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5"/>
        <v>18</v>
      </c>
      <c r="P3899">
        <f t="shared" si="46"/>
        <v>44</v>
      </c>
      <c r="Q3899" s="10" t="s">
        <v>8315</v>
      </c>
      <c r="R3899" t="s">
        <v>8316</v>
      </c>
      <c r="S3899" s="15">
        <f t="shared" si="47"/>
        <v>41982.87364583333</v>
      </c>
      <c r="T3899" s="14">
        <f t="shared" si="48"/>
        <v>42012.87364583333</v>
      </c>
      <c r="U3899">
        <f t="shared" si="5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5"/>
        <v>33</v>
      </c>
      <c r="P3900">
        <f t="shared" si="46"/>
        <v>50.88</v>
      </c>
      <c r="Q3900" s="10" t="s">
        <v>8315</v>
      </c>
      <c r="R3900" t="s">
        <v>8316</v>
      </c>
      <c r="S3900" s="15">
        <f t="shared" si="47"/>
        <v>42193.482291666667</v>
      </c>
      <c r="T3900" s="14">
        <f t="shared" si="48"/>
        <v>42233.666666666672</v>
      </c>
      <c r="U3900">
        <f t="shared" si="5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5"/>
        <v>1</v>
      </c>
      <c r="P3901">
        <f t="shared" si="46"/>
        <v>62.5</v>
      </c>
      <c r="Q3901" s="10" t="s">
        <v>8315</v>
      </c>
      <c r="R3901" t="s">
        <v>8316</v>
      </c>
      <c r="S3901" s="15">
        <f t="shared" si="47"/>
        <v>41843.775011574071</v>
      </c>
      <c r="T3901" s="14">
        <f t="shared" si="48"/>
        <v>41863.775011574071</v>
      </c>
      <c r="U3901">
        <f t="shared" si="5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5"/>
        <v>5</v>
      </c>
      <c r="P3902">
        <f t="shared" si="46"/>
        <v>27</v>
      </c>
      <c r="Q3902" s="10" t="s">
        <v>8315</v>
      </c>
      <c r="R3902" t="s">
        <v>8316</v>
      </c>
      <c r="S3902" s="15">
        <f t="shared" si="47"/>
        <v>42136.092488425929</v>
      </c>
      <c r="T3902" s="14">
        <f t="shared" si="48"/>
        <v>42166.092488425929</v>
      </c>
      <c r="U3902">
        <f t="shared" si="5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5"/>
        <v>1</v>
      </c>
      <c r="P3903">
        <f t="shared" si="46"/>
        <v>25</v>
      </c>
      <c r="Q3903" s="10" t="s">
        <v>8315</v>
      </c>
      <c r="R3903" t="s">
        <v>8316</v>
      </c>
      <c r="S3903" s="15">
        <f t="shared" si="47"/>
        <v>42317.826377314821</v>
      </c>
      <c r="T3903" s="14">
        <f t="shared" si="48"/>
        <v>42357.826377314821</v>
      </c>
      <c r="U3903">
        <f t="shared" si="5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5"/>
        <v>49</v>
      </c>
      <c r="P3904">
        <f t="shared" si="46"/>
        <v>47.26</v>
      </c>
      <c r="Q3904" s="10" t="s">
        <v>8315</v>
      </c>
      <c r="R3904" t="s">
        <v>8316</v>
      </c>
      <c r="S3904" s="15">
        <f t="shared" si="47"/>
        <v>42663.468078703707</v>
      </c>
      <c r="T3904" s="14">
        <f t="shared" si="48"/>
        <v>42688.509745370371</v>
      </c>
      <c r="U3904">
        <f t="shared" si="5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5"/>
        <v>0</v>
      </c>
      <c r="P3905">
        <f t="shared" si="46"/>
        <v>0</v>
      </c>
      <c r="Q3905" s="10" t="s">
        <v>8315</v>
      </c>
      <c r="R3905" t="s">
        <v>8316</v>
      </c>
      <c r="S3905" s="15">
        <f t="shared" si="47"/>
        <v>42186.01116898148</v>
      </c>
      <c r="T3905" s="14">
        <f t="shared" si="48"/>
        <v>42230.818055555559</v>
      </c>
      <c r="U3905">
        <f t="shared" si="5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55">ROUND(E3906/D3906*100,0)</f>
        <v>0</v>
      </c>
      <c r="P3906">
        <f t="shared" si="46"/>
        <v>1.5</v>
      </c>
      <c r="Q3906" s="10" t="s">
        <v>8315</v>
      </c>
      <c r="R3906" t="s">
        <v>8316</v>
      </c>
      <c r="S3906" s="15">
        <f t="shared" si="47"/>
        <v>42095.229166666672</v>
      </c>
      <c r="T3906" s="14">
        <f t="shared" si="48"/>
        <v>42109.211111111115</v>
      </c>
      <c r="U3906">
        <f t="shared" si="5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55"/>
        <v>12</v>
      </c>
      <c r="P3907">
        <f t="shared" ref="P3907:P3970" si="56">IFERROR(ROUND(E3907/L3907,2),0)</f>
        <v>24.71</v>
      </c>
      <c r="Q3907" s="10" t="s">
        <v>8315</v>
      </c>
      <c r="R3907" t="s">
        <v>8316</v>
      </c>
      <c r="S3907" s="15">
        <f t="shared" ref="S3907:S3970" si="57">(((J3907/60)/60)/24)+DATE(1970,1,1)</f>
        <v>42124.623877314814</v>
      </c>
      <c r="T3907" s="14">
        <f t="shared" ref="T3907:T3970" si="58">(((I3907/60)/60)/24)+DATE(1970,1,1)</f>
        <v>42166.958333333328</v>
      </c>
      <c r="U3907">
        <f t="shared" si="54"/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55"/>
        <v>67</v>
      </c>
      <c r="P3908">
        <f t="shared" si="56"/>
        <v>63.13</v>
      </c>
      <c r="Q3908" s="10" t="s">
        <v>8315</v>
      </c>
      <c r="R3908" t="s">
        <v>8316</v>
      </c>
      <c r="S3908" s="15">
        <f t="shared" si="57"/>
        <v>42143.917743055557</v>
      </c>
      <c r="T3908" s="14">
        <f t="shared" si="58"/>
        <v>42181.559027777781</v>
      </c>
      <c r="U3908">
        <f t="shared" si="54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55"/>
        <v>15</v>
      </c>
      <c r="P3909">
        <f t="shared" si="56"/>
        <v>38.25</v>
      </c>
      <c r="Q3909" s="10" t="s">
        <v>8315</v>
      </c>
      <c r="R3909" t="s">
        <v>8316</v>
      </c>
      <c r="S3909" s="15">
        <f t="shared" si="57"/>
        <v>41906.819513888891</v>
      </c>
      <c r="T3909" s="14">
        <f t="shared" si="58"/>
        <v>41938.838888888888</v>
      </c>
      <c r="U3909">
        <f t="shared" si="54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55"/>
        <v>9</v>
      </c>
      <c r="P3910">
        <f t="shared" si="56"/>
        <v>16.25</v>
      </c>
      <c r="Q3910" s="10" t="s">
        <v>8315</v>
      </c>
      <c r="R3910" t="s">
        <v>8316</v>
      </c>
      <c r="S3910" s="15">
        <f t="shared" si="57"/>
        <v>41834.135370370372</v>
      </c>
      <c r="T3910" s="14">
        <f t="shared" si="58"/>
        <v>41849.135370370372</v>
      </c>
      <c r="U3910">
        <f t="shared" si="54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55"/>
        <v>0</v>
      </c>
      <c r="P3911">
        <f t="shared" si="56"/>
        <v>33.75</v>
      </c>
      <c r="Q3911" s="10" t="s">
        <v>8315</v>
      </c>
      <c r="R3911" t="s">
        <v>8316</v>
      </c>
      <c r="S3911" s="15">
        <f t="shared" si="57"/>
        <v>41863.359282407408</v>
      </c>
      <c r="T3911" s="14">
        <f t="shared" si="58"/>
        <v>41893.359282407408</v>
      </c>
      <c r="U3911">
        <f t="shared" si="54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55"/>
        <v>3</v>
      </c>
      <c r="P3912">
        <f t="shared" si="56"/>
        <v>61.67</v>
      </c>
      <c r="Q3912" s="10" t="s">
        <v>8315</v>
      </c>
      <c r="R3912" t="s">
        <v>8316</v>
      </c>
      <c r="S3912" s="15">
        <f t="shared" si="57"/>
        <v>42224.756909722222</v>
      </c>
      <c r="T3912" s="14">
        <f t="shared" si="58"/>
        <v>42254.756909722222</v>
      </c>
      <c r="U3912">
        <f t="shared" si="54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55"/>
        <v>37</v>
      </c>
      <c r="P3913">
        <f t="shared" si="56"/>
        <v>83.14</v>
      </c>
      <c r="Q3913" s="10" t="s">
        <v>8315</v>
      </c>
      <c r="R3913" t="s">
        <v>8316</v>
      </c>
      <c r="S3913" s="15">
        <f t="shared" si="57"/>
        <v>41939.8122337963</v>
      </c>
      <c r="T3913" s="14">
        <f t="shared" si="58"/>
        <v>41969.853900462964</v>
      </c>
      <c r="U3913">
        <f t="shared" si="54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55"/>
        <v>0</v>
      </c>
      <c r="P3914">
        <f t="shared" si="56"/>
        <v>1</v>
      </c>
      <c r="Q3914" s="10" t="s">
        <v>8315</v>
      </c>
      <c r="R3914" t="s">
        <v>8316</v>
      </c>
      <c r="S3914" s="15">
        <f t="shared" si="57"/>
        <v>42059.270023148143</v>
      </c>
      <c r="T3914" s="14">
        <f t="shared" si="58"/>
        <v>42119.190972222219</v>
      </c>
      <c r="U3914">
        <f t="shared" si="54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55"/>
        <v>10</v>
      </c>
      <c r="P3915">
        <f t="shared" si="56"/>
        <v>142.86000000000001</v>
      </c>
      <c r="Q3915" s="10" t="s">
        <v>8315</v>
      </c>
      <c r="R3915" t="s">
        <v>8316</v>
      </c>
      <c r="S3915" s="15">
        <f t="shared" si="57"/>
        <v>42308.211215277777</v>
      </c>
      <c r="T3915" s="14">
        <f t="shared" si="58"/>
        <v>42338.252881944441</v>
      </c>
      <c r="U3915">
        <f t="shared" si="54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55"/>
        <v>36</v>
      </c>
      <c r="P3916">
        <f t="shared" si="56"/>
        <v>33.67</v>
      </c>
      <c r="Q3916" s="10" t="s">
        <v>8315</v>
      </c>
      <c r="R3916" t="s">
        <v>8316</v>
      </c>
      <c r="S3916" s="15">
        <f t="shared" si="57"/>
        <v>42114.818935185183</v>
      </c>
      <c r="T3916" s="14">
        <f t="shared" si="58"/>
        <v>42134.957638888889</v>
      </c>
      <c r="U3916">
        <f t="shared" si="54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55"/>
        <v>0</v>
      </c>
      <c r="P3917">
        <f t="shared" si="56"/>
        <v>5</v>
      </c>
      <c r="Q3917" s="10" t="s">
        <v>8315</v>
      </c>
      <c r="R3917" t="s">
        <v>8316</v>
      </c>
      <c r="S3917" s="15">
        <f t="shared" si="57"/>
        <v>42492.98505787037</v>
      </c>
      <c r="T3917" s="14">
        <f t="shared" si="58"/>
        <v>42522.98505787037</v>
      </c>
      <c r="U3917">
        <f t="shared" si="54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55"/>
        <v>0</v>
      </c>
      <c r="P3918">
        <f t="shared" si="56"/>
        <v>0</v>
      </c>
      <c r="Q3918" s="10" t="s">
        <v>8315</v>
      </c>
      <c r="R3918" t="s">
        <v>8316</v>
      </c>
      <c r="S3918" s="15">
        <f t="shared" si="57"/>
        <v>42494.471666666665</v>
      </c>
      <c r="T3918" s="14">
        <f t="shared" si="58"/>
        <v>42524.471666666665</v>
      </c>
      <c r="U3918">
        <f t="shared" si="54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55"/>
        <v>0</v>
      </c>
      <c r="P3919">
        <f t="shared" si="56"/>
        <v>10</v>
      </c>
      <c r="Q3919" s="10" t="s">
        <v>8315</v>
      </c>
      <c r="R3919" t="s">
        <v>8316</v>
      </c>
      <c r="S3919" s="15">
        <f t="shared" si="57"/>
        <v>41863.527326388888</v>
      </c>
      <c r="T3919" s="14">
        <f t="shared" si="58"/>
        <v>41893.527326388888</v>
      </c>
      <c r="U3919">
        <f t="shared" si="54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55"/>
        <v>0</v>
      </c>
      <c r="P3920">
        <f t="shared" si="56"/>
        <v>40</v>
      </c>
      <c r="Q3920" s="10" t="s">
        <v>8315</v>
      </c>
      <c r="R3920" t="s">
        <v>8316</v>
      </c>
      <c r="S3920" s="15">
        <f t="shared" si="57"/>
        <v>41843.664618055554</v>
      </c>
      <c r="T3920" s="14">
        <f t="shared" si="58"/>
        <v>41855.666666666664</v>
      </c>
      <c r="U3920">
        <f t="shared" si="54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55"/>
        <v>2</v>
      </c>
      <c r="P3921">
        <f t="shared" si="56"/>
        <v>30</v>
      </c>
      <c r="Q3921" s="10" t="s">
        <v>8315</v>
      </c>
      <c r="R3921" t="s">
        <v>8316</v>
      </c>
      <c r="S3921" s="15">
        <f t="shared" si="57"/>
        <v>42358.684872685189</v>
      </c>
      <c r="T3921" s="14">
        <f t="shared" si="58"/>
        <v>42387</v>
      </c>
      <c r="U3921">
        <f t="shared" si="54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55"/>
        <v>5</v>
      </c>
      <c r="P3922">
        <f t="shared" si="56"/>
        <v>45</v>
      </c>
      <c r="Q3922" s="10" t="s">
        <v>8315</v>
      </c>
      <c r="R3922" t="s">
        <v>8316</v>
      </c>
      <c r="S3922" s="15">
        <f t="shared" si="57"/>
        <v>42657.38726851852</v>
      </c>
      <c r="T3922" s="14">
        <f t="shared" si="58"/>
        <v>42687.428935185191</v>
      </c>
      <c r="U3922">
        <f t="shared" si="54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55"/>
        <v>0</v>
      </c>
      <c r="P3923">
        <f t="shared" si="56"/>
        <v>0</v>
      </c>
      <c r="Q3923" s="10" t="s">
        <v>8315</v>
      </c>
      <c r="R3923" t="s">
        <v>8316</v>
      </c>
      <c r="S3923" s="15">
        <f t="shared" si="57"/>
        <v>41926.542303240742</v>
      </c>
      <c r="T3923" s="14">
        <f t="shared" si="58"/>
        <v>41938.75</v>
      </c>
      <c r="U3923">
        <f t="shared" si="54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55"/>
        <v>8</v>
      </c>
      <c r="P3924">
        <f t="shared" si="56"/>
        <v>10.17</v>
      </c>
      <c r="Q3924" s="10" t="s">
        <v>8315</v>
      </c>
      <c r="R3924" t="s">
        <v>8316</v>
      </c>
      <c r="S3924" s="15">
        <f t="shared" si="57"/>
        <v>42020.768634259264</v>
      </c>
      <c r="T3924" s="14">
        <f t="shared" si="58"/>
        <v>42065.958333333328</v>
      </c>
      <c r="U3924">
        <f t="shared" si="54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55"/>
        <v>12</v>
      </c>
      <c r="P3925">
        <f t="shared" si="56"/>
        <v>81.41</v>
      </c>
      <c r="Q3925" s="10" t="s">
        <v>8315</v>
      </c>
      <c r="R3925" t="s">
        <v>8316</v>
      </c>
      <c r="S3925" s="15">
        <f t="shared" si="57"/>
        <v>42075.979988425926</v>
      </c>
      <c r="T3925" s="14">
        <f t="shared" si="58"/>
        <v>42103.979988425926</v>
      </c>
      <c r="U3925">
        <f t="shared" si="54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55"/>
        <v>15</v>
      </c>
      <c r="P3926">
        <f t="shared" si="56"/>
        <v>57.25</v>
      </c>
      <c r="Q3926" s="10" t="s">
        <v>8315</v>
      </c>
      <c r="R3926" t="s">
        <v>8316</v>
      </c>
      <c r="S3926" s="15">
        <f t="shared" si="57"/>
        <v>41786.959745370368</v>
      </c>
      <c r="T3926" s="14">
        <f t="shared" si="58"/>
        <v>41816.959745370368</v>
      </c>
      <c r="U3926">
        <f t="shared" si="54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55"/>
        <v>10</v>
      </c>
      <c r="P3927">
        <f t="shared" si="56"/>
        <v>5</v>
      </c>
      <c r="Q3927" s="10" t="s">
        <v>8315</v>
      </c>
      <c r="R3927" t="s">
        <v>8316</v>
      </c>
      <c r="S3927" s="15">
        <f t="shared" si="57"/>
        <v>41820.870821759258</v>
      </c>
      <c r="T3927" s="14">
        <f t="shared" si="58"/>
        <v>41850.870821759258</v>
      </c>
      <c r="U3927">
        <f t="shared" si="54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55"/>
        <v>0</v>
      </c>
      <c r="P3928">
        <f t="shared" si="56"/>
        <v>15</v>
      </c>
      <c r="Q3928" s="10" t="s">
        <v>8315</v>
      </c>
      <c r="R3928" t="s">
        <v>8316</v>
      </c>
      <c r="S3928" s="15">
        <f t="shared" si="57"/>
        <v>41970.085046296299</v>
      </c>
      <c r="T3928" s="14">
        <f t="shared" si="58"/>
        <v>42000.085046296299</v>
      </c>
      <c r="U3928">
        <f t="shared" si="54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55"/>
        <v>1</v>
      </c>
      <c r="P3929">
        <f t="shared" si="56"/>
        <v>12.5</v>
      </c>
      <c r="Q3929" s="10" t="s">
        <v>8315</v>
      </c>
      <c r="R3929" t="s">
        <v>8316</v>
      </c>
      <c r="S3929" s="15">
        <f t="shared" si="57"/>
        <v>41830.267407407409</v>
      </c>
      <c r="T3929" s="14">
        <f t="shared" si="58"/>
        <v>41860.267407407409</v>
      </c>
      <c r="U3929">
        <f t="shared" si="54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55"/>
        <v>13</v>
      </c>
      <c r="P3930">
        <f t="shared" si="56"/>
        <v>93</v>
      </c>
      <c r="Q3930" s="10" t="s">
        <v>8315</v>
      </c>
      <c r="R3930" t="s">
        <v>8316</v>
      </c>
      <c r="S3930" s="15">
        <f t="shared" si="57"/>
        <v>42265.683182870373</v>
      </c>
      <c r="T3930" s="14">
        <f t="shared" si="58"/>
        <v>42293.207638888889</v>
      </c>
      <c r="U3930">
        <f t="shared" si="54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55"/>
        <v>2</v>
      </c>
      <c r="P3931">
        <f t="shared" si="56"/>
        <v>32.36</v>
      </c>
      <c r="Q3931" s="10" t="s">
        <v>8315</v>
      </c>
      <c r="R3931" t="s">
        <v>8316</v>
      </c>
      <c r="S3931" s="15">
        <f t="shared" si="57"/>
        <v>42601.827141203699</v>
      </c>
      <c r="T3931" s="14">
        <f t="shared" si="58"/>
        <v>42631.827141203699</v>
      </c>
      <c r="U3931">
        <f t="shared" si="54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55"/>
        <v>0</v>
      </c>
      <c r="P3932">
        <f t="shared" si="56"/>
        <v>0</v>
      </c>
      <c r="Q3932" s="10" t="s">
        <v>8315</v>
      </c>
      <c r="R3932" t="s">
        <v>8316</v>
      </c>
      <c r="S3932" s="15">
        <f t="shared" si="57"/>
        <v>42433.338749999995</v>
      </c>
      <c r="T3932" s="14">
        <f t="shared" si="58"/>
        <v>42461.25</v>
      </c>
      <c r="U3932">
        <f t="shared" si="54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55"/>
        <v>0</v>
      </c>
      <c r="P3933">
        <f t="shared" si="56"/>
        <v>0</v>
      </c>
      <c r="Q3933" s="10" t="s">
        <v>8315</v>
      </c>
      <c r="R3933" t="s">
        <v>8316</v>
      </c>
      <c r="S3933" s="15">
        <f t="shared" si="57"/>
        <v>42228.151701388888</v>
      </c>
      <c r="T3933" s="14">
        <f t="shared" si="58"/>
        <v>42253.151701388888</v>
      </c>
      <c r="U3933">
        <f t="shared" si="54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55"/>
        <v>0</v>
      </c>
      <c r="P3934">
        <f t="shared" si="56"/>
        <v>1</v>
      </c>
      <c r="Q3934" s="10" t="s">
        <v>8315</v>
      </c>
      <c r="R3934" t="s">
        <v>8316</v>
      </c>
      <c r="S3934" s="15">
        <f t="shared" si="57"/>
        <v>42415.168564814812</v>
      </c>
      <c r="T3934" s="14">
        <f t="shared" si="58"/>
        <v>42445.126898148148</v>
      </c>
      <c r="U3934">
        <f t="shared" si="54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55"/>
        <v>16</v>
      </c>
      <c r="P3935">
        <f t="shared" si="56"/>
        <v>91.83</v>
      </c>
      <c r="Q3935" s="10" t="s">
        <v>8315</v>
      </c>
      <c r="R3935" t="s">
        <v>8316</v>
      </c>
      <c r="S3935" s="15">
        <f t="shared" si="57"/>
        <v>42538.968310185184</v>
      </c>
      <c r="T3935" s="14">
        <f t="shared" si="58"/>
        <v>42568.029861111107</v>
      </c>
      <c r="U3935">
        <f t="shared" si="54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55"/>
        <v>11</v>
      </c>
      <c r="P3936">
        <f t="shared" si="56"/>
        <v>45.83</v>
      </c>
      <c r="Q3936" s="10" t="s">
        <v>8315</v>
      </c>
      <c r="R3936" t="s">
        <v>8316</v>
      </c>
      <c r="S3936" s="15">
        <f t="shared" si="57"/>
        <v>42233.671747685185</v>
      </c>
      <c r="T3936" s="14">
        <f t="shared" si="58"/>
        <v>42278.541666666672</v>
      </c>
      <c r="U3936">
        <f t="shared" si="54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55"/>
        <v>44</v>
      </c>
      <c r="P3937">
        <f t="shared" si="56"/>
        <v>57.17</v>
      </c>
      <c r="Q3937" s="10" t="s">
        <v>8315</v>
      </c>
      <c r="R3937" t="s">
        <v>8316</v>
      </c>
      <c r="S3937" s="15">
        <f t="shared" si="57"/>
        <v>42221.656782407401</v>
      </c>
      <c r="T3937" s="14">
        <f t="shared" si="58"/>
        <v>42281.656782407401</v>
      </c>
      <c r="U3937">
        <f t="shared" si="54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55"/>
        <v>0</v>
      </c>
      <c r="P3938">
        <f t="shared" si="56"/>
        <v>0</v>
      </c>
      <c r="Q3938" s="10" t="s">
        <v>8315</v>
      </c>
      <c r="R3938" t="s">
        <v>8316</v>
      </c>
      <c r="S3938" s="15">
        <f t="shared" si="57"/>
        <v>42675.262962962966</v>
      </c>
      <c r="T3938" s="14">
        <f t="shared" si="58"/>
        <v>42705.304629629631</v>
      </c>
      <c r="U3938">
        <f t="shared" si="54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55"/>
        <v>86</v>
      </c>
      <c r="P3939">
        <f t="shared" si="56"/>
        <v>248.5</v>
      </c>
      <c r="Q3939" s="10" t="s">
        <v>8315</v>
      </c>
      <c r="R3939" t="s">
        <v>8316</v>
      </c>
      <c r="S3939" s="15">
        <f t="shared" si="57"/>
        <v>42534.631481481483</v>
      </c>
      <c r="T3939" s="14">
        <f t="shared" si="58"/>
        <v>42562.631481481483</v>
      </c>
      <c r="U3939">
        <f t="shared" si="54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55"/>
        <v>12</v>
      </c>
      <c r="P3940">
        <f t="shared" si="56"/>
        <v>79.400000000000006</v>
      </c>
      <c r="Q3940" s="10" t="s">
        <v>8315</v>
      </c>
      <c r="R3940" t="s">
        <v>8316</v>
      </c>
      <c r="S3940" s="15">
        <f t="shared" si="57"/>
        <v>42151.905717592599</v>
      </c>
      <c r="T3940" s="14">
        <f t="shared" si="58"/>
        <v>42182.905717592599</v>
      </c>
      <c r="U3940">
        <f t="shared" si="54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55"/>
        <v>0</v>
      </c>
      <c r="P3941">
        <f t="shared" si="56"/>
        <v>5</v>
      </c>
      <c r="Q3941" s="10" t="s">
        <v>8315</v>
      </c>
      <c r="R3941" t="s">
        <v>8316</v>
      </c>
      <c r="S3941" s="15">
        <f t="shared" si="57"/>
        <v>41915.400219907409</v>
      </c>
      <c r="T3941" s="14">
        <f t="shared" si="58"/>
        <v>41919.1875</v>
      </c>
      <c r="U3941">
        <f t="shared" si="54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55"/>
        <v>0</v>
      </c>
      <c r="P3942">
        <f t="shared" si="56"/>
        <v>5.5</v>
      </c>
      <c r="Q3942" s="10" t="s">
        <v>8315</v>
      </c>
      <c r="R3942" t="s">
        <v>8316</v>
      </c>
      <c r="S3942" s="15">
        <f t="shared" si="57"/>
        <v>41961.492488425924</v>
      </c>
      <c r="T3942" s="14">
        <f t="shared" si="58"/>
        <v>42006.492488425924</v>
      </c>
      <c r="U3942">
        <f t="shared" si="54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55"/>
        <v>1</v>
      </c>
      <c r="P3943">
        <f t="shared" si="56"/>
        <v>25</v>
      </c>
      <c r="Q3943" s="10" t="s">
        <v>8315</v>
      </c>
      <c r="R3943" t="s">
        <v>8316</v>
      </c>
      <c r="S3943" s="15">
        <f t="shared" si="57"/>
        <v>41940.587233796294</v>
      </c>
      <c r="T3943" s="14">
        <f t="shared" si="58"/>
        <v>41968.041666666672</v>
      </c>
      <c r="U3943">
        <f t="shared" si="54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55"/>
        <v>0</v>
      </c>
      <c r="P3944">
        <f t="shared" si="56"/>
        <v>0</v>
      </c>
      <c r="Q3944" s="10" t="s">
        <v>8315</v>
      </c>
      <c r="R3944" t="s">
        <v>8316</v>
      </c>
      <c r="S3944" s="15">
        <f t="shared" si="57"/>
        <v>42111.904097222221</v>
      </c>
      <c r="T3944" s="14">
        <f t="shared" si="58"/>
        <v>42171.904097222221</v>
      </c>
      <c r="U3944">
        <f t="shared" si="54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55"/>
        <v>36</v>
      </c>
      <c r="P3945">
        <f t="shared" si="56"/>
        <v>137.08000000000001</v>
      </c>
      <c r="Q3945" s="10" t="s">
        <v>8315</v>
      </c>
      <c r="R3945" t="s">
        <v>8316</v>
      </c>
      <c r="S3945" s="15">
        <f t="shared" si="57"/>
        <v>42279.778564814813</v>
      </c>
      <c r="T3945" s="14">
        <f t="shared" si="58"/>
        <v>42310.701388888891</v>
      </c>
      <c r="U3945">
        <f t="shared" si="54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55"/>
        <v>0</v>
      </c>
      <c r="P3946">
        <f t="shared" si="56"/>
        <v>0</v>
      </c>
      <c r="Q3946" s="10" t="s">
        <v>8315</v>
      </c>
      <c r="R3946" t="s">
        <v>8316</v>
      </c>
      <c r="S3946" s="15">
        <f t="shared" si="57"/>
        <v>42213.662905092591</v>
      </c>
      <c r="T3946" s="14">
        <f t="shared" si="58"/>
        <v>42243.662905092591</v>
      </c>
      <c r="U3946">
        <f t="shared" si="54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55"/>
        <v>0</v>
      </c>
      <c r="P3947">
        <f t="shared" si="56"/>
        <v>5</v>
      </c>
      <c r="Q3947" s="10" t="s">
        <v>8315</v>
      </c>
      <c r="R3947" t="s">
        <v>8316</v>
      </c>
      <c r="S3947" s="15">
        <f t="shared" si="57"/>
        <v>42109.801712962959</v>
      </c>
      <c r="T3947" s="14">
        <f t="shared" si="58"/>
        <v>42139.801712962959</v>
      </c>
      <c r="U3947">
        <f t="shared" si="54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55"/>
        <v>3</v>
      </c>
      <c r="P3948">
        <f t="shared" si="56"/>
        <v>39</v>
      </c>
      <c r="Q3948" s="10" t="s">
        <v>8315</v>
      </c>
      <c r="R3948" t="s">
        <v>8316</v>
      </c>
      <c r="S3948" s="15">
        <f t="shared" si="57"/>
        <v>42031.833587962959</v>
      </c>
      <c r="T3948" s="14">
        <f t="shared" si="58"/>
        <v>42063.333333333328</v>
      </c>
      <c r="U3948">
        <f t="shared" si="54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55"/>
        <v>3</v>
      </c>
      <c r="P3949">
        <f t="shared" si="56"/>
        <v>50.5</v>
      </c>
      <c r="Q3949" s="10" t="s">
        <v>8315</v>
      </c>
      <c r="R3949" t="s">
        <v>8316</v>
      </c>
      <c r="S3949" s="15">
        <f t="shared" si="57"/>
        <v>42615.142870370371</v>
      </c>
      <c r="T3949" s="14">
        <f t="shared" si="58"/>
        <v>42645.142870370371</v>
      </c>
      <c r="U3949">
        <f t="shared" si="54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55"/>
        <v>0</v>
      </c>
      <c r="P3950">
        <f t="shared" si="56"/>
        <v>0</v>
      </c>
      <c r="Q3950" s="10" t="s">
        <v>8315</v>
      </c>
      <c r="R3950" t="s">
        <v>8316</v>
      </c>
      <c r="S3950" s="15">
        <f t="shared" si="57"/>
        <v>41829.325497685182</v>
      </c>
      <c r="T3950" s="14">
        <f t="shared" si="58"/>
        <v>41889.325497685182</v>
      </c>
      <c r="U3950">
        <f t="shared" ref="U3950:U4013" si="59">YEAR(S3950)</f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55"/>
        <v>16</v>
      </c>
      <c r="P3951">
        <f t="shared" si="56"/>
        <v>49.28</v>
      </c>
      <c r="Q3951" s="10" t="s">
        <v>8315</v>
      </c>
      <c r="R3951" t="s">
        <v>8316</v>
      </c>
      <c r="S3951" s="15">
        <f t="shared" si="57"/>
        <v>42016.120613425926</v>
      </c>
      <c r="T3951" s="14">
        <f t="shared" si="58"/>
        <v>42046.120613425926</v>
      </c>
      <c r="U3951">
        <f t="shared" si="5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55"/>
        <v>1</v>
      </c>
      <c r="P3952">
        <f t="shared" si="56"/>
        <v>25</v>
      </c>
      <c r="Q3952" s="10" t="s">
        <v>8315</v>
      </c>
      <c r="R3952" t="s">
        <v>8316</v>
      </c>
      <c r="S3952" s="15">
        <f t="shared" si="57"/>
        <v>42439.702314814815</v>
      </c>
      <c r="T3952" s="14">
        <f t="shared" si="58"/>
        <v>42468.774305555555</v>
      </c>
      <c r="U3952">
        <f t="shared" si="5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55"/>
        <v>0</v>
      </c>
      <c r="P3953">
        <f t="shared" si="56"/>
        <v>1</v>
      </c>
      <c r="Q3953" s="10" t="s">
        <v>8315</v>
      </c>
      <c r="R3953" t="s">
        <v>8316</v>
      </c>
      <c r="S3953" s="15">
        <f t="shared" si="57"/>
        <v>42433.825717592597</v>
      </c>
      <c r="T3953" s="14">
        <f t="shared" si="58"/>
        <v>42493.784050925926</v>
      </c>
      <c r="U3953">
        <f t="shared" si="5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55"/>
        <v>0</v>
      </c>
      <c r="P3954">
        <f t="shared" si="56"/>
        <v>25</v>
      </c>
      <c r="Q3954" s="10" t="s">
        <v>8315</v>
      </c>
      <c r="R3954" t="s">
        <v>8316</v>
      </c>
      <c r="S3954" s="15">
        <f t="shared" si="57"/>
        <v>42243.790393518517</v>
      </c>
      <c r="T3954" s="14">
        <f t="shared" si="58"/>
        <v>42303.790393518517</v>
      </c>
      <c r="U3954">
        <f t="shared" si="5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55"/>
        <v>0</v>
      </c>
      <c r="P3955">
        <f t="shared" si="56"/>
        <v>0</v>
      </c>
      <c r="Q3955" s="10" t="s">
        <v>8315</v>
      </c>
      <c r="R3955" t="s">
        <v>8316</v>
      </c>
      <c r="S3955" s="15">
        <f t="shared" si="57"/>
        <v>42550.048449074078</v>
      </c>
      <c r="T3955" s="14">
        <f t="shared" si="58"/>
        <v>42580.978472222225</v>
      </c>
      <c r="U3955">
        <f t="shared" si="5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55"/>
        <v>0</v>
      </c>
      <c r="P3956">
        <f t="shared" si="56"/>
        <v>0</v>
      </c>
      <c r="Q3956" s="10" t="s">
        <v>8315</v>
      </c>
      <c r="R3956" t="s">
        <v>8316</v>
      </c>
      <c r="S3956" s="15">
        <f t="shared" si="57"/>
        <v>41774.651203703703</v>
      </c>
      <c r="T3956" s="14">
        <f t="shared" si="58"/>
        <v>41834.651203703703</v>
      </c>
      <c r="U3956">
        <f t="shared" si="5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55"/>
        <v>24</v>
      </c>
      <c r="P3957">
        <f t="shared" si="56"/>
        <v>53.13</v>
      </c>
      <c r="Q3957" s="10" t="s">
        <v>8315</v>
      </c>
      <c r="R3957" t="s">
        <v>8316</v>
      </c>
      <c r="S3957" s="15">
        <f t="shared" si="57"/>
        <v>42306.848854166667</v>
      </c>
      <c r="T3957" s="14">
        <f t="shared" si="58"/>
        <v>42336.890520833331</v>
      </c>
      <c r="U3957">
        <f t="shared" si="5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55"/>
        <v>0</v>
      </c>
      <c r="P3958">
        <f t="shared" si="56"/>
        <v>0</v>
      </c>
      <c r="Q3958" s="10" t="s">
        <v>8315</v>
      </c>
      <c r="R3958" t="s">
        <v>8316</v>
      </c>
      <c r="S3958" s="15">
        <f t="shared" si="57"/>
        <v>42457.932025462964</v>
      </c>
      <c r="T3958" s="14">
        <f t="shared" si="58"/>
        <v>42485.013888888891</v>
      </c>
      <c r="U3958">
        <f t="shared" si="5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55"/>
        <v>0</v>
      </c>
      <c r="P3959">
        <f t="shared" si="56"/>
        <v>7</v>
      </c>
      <c r="Q3959" s="10" t="s">
        <v>8315</v>
      </c>
      <c r="R3959" t="s">
        <v>8316</v>
      </c>
      <c r="S3959" s="15">
        <f t="shared" si="57"/>
        <v>42513.976319444439</v>
      </c>
      <c r="T3959" s="14">
        <f t="shared" si="58"/>
        <v>42559.976319444439</v>
      </c>
      <c r="U3959">
        <f t="shared" si="5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55"/>
        <v>32</v>
      </c>
      <c r="P3960">
        <f t="shared" si="56"/>
        <v>40.06</v>
      </c>
      <c r="Q3960" s="10" t="s">
        <v>8315</v>
      </c>
      <c r="R3960" t="s">
        <v>8316</v>
      </c>
      <c r="S3960" s="15">
        <f t="shared" si="57"/>
        <v>41816.950370370374</v>
      </c>
      <c r="T3960" s="14">
        <f t="shared" si="58"/>
        <v>41853.583333333336</v>
      </c>
      <c r="U3960">
        <f t="shared" si="5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55"/>
        <v>24</v>
      </c>
      <c r="P3961">
        <f t="shared" si="56"/>
        <v>24.33</v>
      </c>
      <c r="Q3961" s="10" t="s">
        <v>8315</v>
      </c>
      <c r="R3961" t="s">
        <v>8316</v>
      </c>
      <c r="S3961" s="15">
        <f t="shared" si="57"/>
        <v>41880.788842592592</v>
      </c>
      <c r="T3961" s="14">
        <f t="shared" si="58"/>
        <v>41910.788842592592</v>
      </c>
      <c r="U3961">
        <f t="shared" si="5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55"/>
        <v>2</v>
      </c>
      <c r="P3962">
        <f t="shared" si="56"/>
        <v>11.25</v>
      </c>
      <c r="Q3962" s="10" t="s">
        <v>8315</v>
      </c>
      <c r="R3962" t="s">
        <v>8316</v>
      </c>
      <c r="S3962" s="15">
        <f t="shared" si="57"/>
        <v>42342.845555555556</v>
      </c>
      <c r="T3962" s="14">
        <f t="shared" si="58"/>
        <v>42372.845555555556</v>
      </c>
      <c r="U3962">
        <f t="shared" si="5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55"/>
        <v>0</v>
      </c>
      <c r="P3963">
        <f t="shared" si="56"/>
        <v>10.5</v>
      </c>
      <c r="Q3963" s="10" t="s">
        <v>8315</v>
      </c>
      <c r="R3963" t="s">
        <v>8316</v>
      </c>
      <c r="S3963" s="15">
        <f t="shared" si="57"/>
        <v>41745.891319444447</v>
      </c>
      <c r="T3963" s="14">
        <f t="shared" si="58"/>
        <v>41767.891319444447</v>
      </c>
      <c r="U3963">
        <f t="shared" si="5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55"/>
        <v>3</v>
      </c>
      <c r="P3964">
        <f t="shared" si="56"/>
        <v>15</v>
      </c>
      <c r="Q3964" s="10" t="s">
        <v>8315</v>
      </c>
      <c r="R3964" t="s">
        <v>8316</v>
      </c>
      <c r="S3964" s="15">
        <f t="shared" si="57"/>
        <v>42311.621458333335</v>
      </c>
      <c r="T3964" s="14">
        <f t="shared" si="58"/>
        <v>42336.621458333335</v>
      </c>
      <c r="U3964">
        <f t="shared" si="5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55"/>
        <v>0</v>
      </c>
      <c r="P3965">
        <f t="shared" si="56"/>
        <v>0</v>
      </c>
      <c r="Q3965" s="10" t="s">
        <v>8315</v>
      </c>
      <c r="R3965" t="s">
        <v>8316</v>
      </c>
      <c r="S3965" s="15">
        <f t="shared" si="57"/>
        <v>42296.154131944444</v>
      </c>
      <c r="T3965" s="14">
        <f t="shared" si="58"/>
        <v>42326.195798611108</v>
      </c>
      <c r="U3965">
        <f t="shared" si="5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55"/>
        <v>6</v>
      </c>
      <c r="P3966">
        <f t="shared" si="56"/>
        <v>42</v>
      </c>
      <c r="Q3966" s="10" t="s">
        <v>8315</v>
      </c>
      <c r="R3966" t="s">
        <v>8316</v>
      </c>
      <c r="S3966" s="15">
        <f t="shared" si="57"/>
        <v>42053.722060185188</v>
      </c>
      <c r="T3966" s="14">
        <f t="shared" si="58"/>
        <v>42113.680393518516</v>
      </c>
      <c r="U3966">
        <f t="shared" si="5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55"/>
        <v>14</v>
      </c>
      <c r="P3967">
        <f t="shared" si="56"/>
        <v>71.25</v>
      </c>
      <c r="Q3967" s="10" t="s">
        <v>8315</v>
      </c>
      <c r="R3967" t="s">
        <v>8316</v>
      </c>
      <c r="S3967" s="15">
        <f t="shared" si="57"/>
        <v>42414.235879629632</v>
      </c>
      <c r="T3967" s="14">
        <f t="shared" si="58"/>
        <v>42474.194212962961</v>
      </c>
      <c r="U3967">
        <f t="shared" si="5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55"/>
        <v>1</v>
      </c>
      <c r="P3968">
        <f t="shared" si="56"/>
        <v>22.5</v>
      </c>
      <c r="Q3968" s="10" t="s">
        <v>8315</v>
      </c>
      <c r="R3968" t="s">
        <v>8316</v>
      </c>
      <c r="S3968" s="15">
        <f t="shared" si="57"/>
        <v>41801.711550925924</v>
      </c>
      <c r="T3968" s="14">
        <f t="shared" si="58"/>
        <v>41844.124305555553</v>
      </c>
      <c r="U3968">
        <f t="shared" si="5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55"/>
        <v>24</v>
      </c>
      <c r="P3969">
        <f t="shared" si="56"/>
        <v>41</v>
      </c>
      <c r="Q3969" s="10" t="s">
        <v>8315</v>
      </c>
      <c r="R3969" t="s">
        <v>8316</v>
      </c>
      <c r="S3969" s="15">
        <f t="shared" si="57"/>
        <v>42770.290590277778</v>
      </c>
      <c r="T3969" s="14">
        <f t="shared" si="58"/>
        <v>42800.290590277778</v>
      </c>
      <c r="U3969">
        <f t="shared" si="5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60">ROUND(E3970/D3970*100,0)</f>
        <v>11</v>
      </c>
      <c r="P3970">
        <f t="shared" si="56"/>
        <v>47.91</v>
      </c>
      <c r="Q3970" s="10" t="s">
        <v>8315</v>
      </c>
      <c r="R3970" t="s">
        <v>8316</v>
      </c>
      <c r="S3970" s="15">
        <f t="shared" si="57"/>
        <v>42452.815659722226</v>
      </c>
      <c r="T3970" s="14">
        <f t="shared" si="58"/>
        <v>42512.815659722226</v>
      </c>
      <c r="U3970">
        <f t="shared" si="5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60"/>
        <v>7</v>
      </c>
      <c r="P3971">
        <f t="shared" ref="P3971:P4034" si="61">IFERROR(ROUND(E3971/L3971,2),0)</f>
        <v>35.17</v>
      </c>
      <c r="Q3971" s="10" t="s">
        <v>8315</v>
      </c>
      <c r="R3971" t="s">
        <v>8316</v>
      </c>
      <c r="S3971" s="15">
        <f t="shared" ref="S3971:S4034" si="62">(((J3971/60)/60)/24)+DATE(1970,1,1)</f>
        <v>42601.854699074072</v>
      </c>
      <c r="T3971" s="14">
        <f t="shared" ref="T3971:T4034" si="63">(((I3971/60)/60)/24)+DATE(1970,1,1)</f>
        <v>42611.163194444445</v>
      </c>
      <c r="U3971">
        <f t="shared" si="5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60"/>
        <v>0</v>
      </c>
      <c r="P3972">
        <f t="shared" si="61"/>
        <v>5.5</v>
      </c>
      <c r="Q3972" s="10" t="s">
        <v>8315</v>
      </c>
      <c r="R3972" t="s">
        <v>8316</v>
      </c>
      <c r="S3972" s="15">
        <f t="shared" si="62"/>
        <v>42447.863553240735</v>
      </c>
      <c r="T3972" s="14">
        <f t="shared" si="63"/>
        <v>42477.863553240735</v>
      </c>
      <c r="U3972">
        <f t="shared" si="59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60"/>
        <v>1</v>
      </c>
      <c r="P3973">
        <f t="shared" si="61"/>
        <v>22.67</v>
      </c>
      <c r="Q3973" s="10" t="s">
        <v>8315</v>
      </c>
      <c r="R3973" t="s">
        <v>8316</v>
      </c>
      <c r="S3973" s="15">
        <f t="shared" si="62"/>
        <v>41811.536180555559</v>
      </c>
      <c r="T3973" s="14">
        <f t="shared" si="63"/>
        <v>41841.536180555559</v>
      </c>
      <c r="U3973">
        <f t="shared" si="59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60"/>
        <v>21</v>
      </c>
      <c r="P3974">
        <f t="shared" si="61"/>
        <v>26.38</v>
      </c>
      <c r="Q3974" s="10" t="s">
        <v>8315</v>
      </c>
      <c r="R3974" t="s">
        <v>8316</v>
      </c>
      <c r="S3974" s="15">
        <f t="shared" si="62"/>
        <v>41981.067523148144</v>
      </c>
      <c r="T3974" s="14">
        <f t="shared" si="63"/>
        <v>42041.067523148144</v>
      </c>
      <c r="U3974">
        <f t="shared" si="59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60"/>
        <v>78</v>
      </c>
      <c r="P3975">
        <f t="shared" si="61"/>
        <v>105.54</v>
      </c>
      <c r="Q3975" s="10" t="s">
        <v>8315</v>
      </c>
      <c r="R3975" t="s">
        <v>8316</v>
      </c>
      <c r="S3975" s="15">
        <f t="shared" si="62"/>
        <v>42469.68414351852</v>
      </c>
      <c r="T3975" s="14">
        <f t="shared" si="63"/>
        <v>42499.166666666672</v>
      </c>
      <c r="U3975">
        <f t="shared" si="59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60"/>
        <v>32</v>
      </c>
      <c r="P3976">
        <f t="shared" si="61"/>
        <v>29.09</v>
      </c>
      <c r="Q3976" s="10" t="s">
        <v>8315</v>
      </c>
      <c r="R3976" t="s">
        <v>8316</v>
      </c>
      <c r="S3976" s="15">
        <f t="shared" si="62"/>
        <v>42493.546851851846</v>
      </c>
      <c r="T3976" s="14">
        <f t="shared" si="63"/>
        <v>42523.546851851846</v>
      </c>
      <c r="U3976">
        <f t="shared" si="59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60"/>
        <v>0</v>
      </c>
      <c r="P3977">
        <f t="shared" si="61"/>
        <v>0</v>
      </c>
      <c r="Q3977" s="10" t="s">
        <v>8315</v>
      </c>
      <c r="R3977" t="s">
        <v>8316</v>
      </c>
      <c r="S3977" s="15">
        <f t="shared" si="62"/>
        <v>42534.866875</v>
      </c>
      <c r="T3977" s="14">
        <f t="shared" si="63"/>
        <v>42564.866875</v>
      </c>
      <c r="U3977">
        <f t="shared" si="59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60"/>
        <v>48</v>
      </c>
      <c r="P3978">
        <f t="shared" si="61"/>
        <v>62</v>
      </c>
      <c r="Q3978" s="10" t="s">
        <v>8315</v>
      </c>
      <c r="R3978" t="s">
        <v>8316</v>
      </c>
      <c r="S3978" s="15">
        <f t="shared" si="62"/>
        <v>41830.858344907407</v>
      </c>
      <c r="T3978" s="14">
        <f t="shared" si="63"/>
        <v>41852.291666666664</v>
      </c>
      <c r="U3978">
        <f t="shared" si="59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60"/>
        <v>1</v>
      </c>
      <c r="P3979">
        <f t="shared" si="61"/>
        <v>217.5</v>
      </c>
      <c r="Q3979" s="10" t="s">
        <v>8315</v>
      </c>
      <c r="R3979" t="s">
        <v>8316</v>
      </c>
      <c r="S3979" s="15">
        <f t="shared" si="62"/>
        <v>42543.788564814815</v>
      </c>
      <c r="T3979" s="14">
        <f t="shared" si="63"/>
        <v>42573.788564814815</v>
      </c>
      <c r="U3979">
        <f t="shared" si="59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60"/>
        <v>11</v>
      </c>
      <c r="P3980">
        <f t="shared" si="61"/>
        <v>26.75</v>
      </c>
      <c r="Q3980" s="10" t="s">
        <v>8315</v>
      </c>
      <c r="R3980" t="s">
        <v>8316</v>
      </c>
      <c r="S3980" s="15">
        <f t="shared" si="62"/>
        <v>41975.642974537041</v>
      </c>
      <c r="T3980" s="14">
        <f t="shared" si="63"/>
        <v>42035.642974537041</v>
      </c>
      <c r="U3980">
        <f t="shared" si="59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60"/>
        <v>2</v>
      </c>
      <c r="P3981">
        <f t="shared" si="61"/>
        <v>18.329999999999998</v>
      </c>
      <c r="Q3981" s="10" t="s">
        <v>8315</v>
      </c>
      <c r="R3981" t="s">
        <v>8316</v>
      </c>
      <c r="S3981" s="15">
        <f t="shared" si="62"/>
        <v>42069.903437500005</v>
      </c>
      <c r="T3981" s="14">
        <f t="shared" si="63"/>
        <v>42092.833333333328</v>
      </c>
      <c r="U3981">
        <f t="shared" si="59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60"/>
        <v>18</v>
      </c>
      <c r="P3982">
        <f t="shared" si="61"/>
        <v>64.290000000000006</v>
      </c>
      <c r="Q3982" s="10" t="s">
        <v>8315</v>
      </c>
      <c r="R3982" t="s">
        <v>8316</v>
      </c>
      <c r="S3982" s="15">
        <f t="shared" si="62"/>
        <v>41795.598923611113</v>
      </c>
      <c r="T3982" s="14">
        <f t="shared" si="63"/>
        <v>41825.598923611113</v>
      </c>
      <c r="U3982">
        <f t="shared" si="59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60"/>
        <v>4</v>
      </c>
      <c r="P3983">
        <f t="shared" si="61"/>
        <v>175</v>
      </c>
      <c r="Q3983" s="10" t="s">
        <v>8315</v>
      </c>
      <c r="R3983" t="s">
        <v>8316</v>
      </c>
      <c r="S3983" s="15">
        <f t="shared" si="62"/>
        <v>42508.179965277777</v>
      </c>
      <c r="T3983" s="14">
        <f t="shared" si="63"/>
        <v>42568.179965277777</v>
      </c>
      <c r="U3983">
        <f t="shared" si="59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60"/>
        <v>20</v>
      </c>
      <c r="P3984">
        <f t="shared" si="61"/>
        <v>34</v>
      </c>
      <c r="Q3984" s="10" t="s">
        <v>8315</v>
      </c>
      <c r="R3984" t="s">
        <v>8316</v>
      </c>
      <c r="S3984" s="15">
        <f t="shared" si="62"/>
        <v>42132.809953703705</v>
      </c>
      <c r="T3984" s="14">
        <f t="shared" si="63"/>
        <v>42192.809953703705</v>
      </c>
      <c r="U3984">
        <f t="shared" si="59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60"/>
        <v>35</v>
      </c>
      <c r="P3985">
        <f t="shared" si="61"/>
        <v>84.28</v>
      </c>
      <c r="Q3985" s="10" t="s">
        <v>8315</v>
      </c>
      <c r="R3985" t="s">
        <v>8316</v>
      </c>
      <c r="S3985" s="15">
        <f t="shared" si="62"/>
        <v>41747.86986111111</v>
      </c>
      <c r="T3985" s="14">
        <f t="shared" si="63"/>
        <v>41779.290972222225</v>
      </c>
      <c r="U3985">
        <f t="shared" si="59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60"/>
        <v>6</v>
      </c>
      <c r="P3986">
        <f t="shared" si="61"/>
        <v>9.5</v>
      </c>
      <c r="Q3986" s="10" t="s">
        <v>8315</v>
      </c>
      <c r="R3986" t="s">
        <v>8316</v>
      </c>
      <c r="S3986" s="15">
        <f t="shared" si="62"/>
        <v>41920.963472222218</v>
      </c>
      <c r="T3986" s="14">
        <f t="shared" si="63"/>
        <v>41951</v>
      </c>
      <c r="U3986">
        <f t="shared" si="59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60"/>
        <v>32</v>
      </c>
      <c r="P3987">
        <f t="shared" si="61"/>
        <v>33.74</v>
      </c>
      <c r="Q3987" s="10" t="s">
        <v>8315</v>
      </c>
      <c r="R3987" t="s">
        <v>8316</v>
      </c>
      <c r="S3987" s="15">
        <f t="shared" si="62"/>
        <v>42399.707407407404</v>
      </c>
      <c r="T3987" s="14">
        <f t="shared" si="63"/>
        <v>42420.878472222219</v>
      </c>
      <c r="U3987">
        <f t="shared" si="59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60"/>
        <v>10</v>
      </c>
      <c r="P3988">
        <f t="shared" si="61"/>
        <v>37.54</v>
      </c>
      <c r="Q3988" s="10" t="s">
        <v>8315</v>
      </c>
      <c r="R3988" t="s">
        <v>8316</v>
      </c>
      <c r="S3988" s="15">
        <f t="shared" si="62"/>
        <v>42467.548541666663</v>
      </c>
      <c r="T3988" s="14">
        <f t="shared" si="63"/>
        <v>42496.544444444444</v>
      </c>
      <c r="U3988">
        <f t="shared" si="59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60"/>
        <v>38</v>
      </c>
      <c r="P3989">
        <f t="shared" si="61"/>
        <v>11.62</v>
      </c>
      <c r="Q3989" s="10" t="s">
        <v>8315</v>
      </c>
      <c r="R3989" t="s">
        <v>8316</v>
      </c>
      <c r="S3989" s="15">
        <f t="shared" si="62"/>
        <v>41765.92465277778</v>
      </c>
      <c r="T3989" s="14">
        <f t="shared" si="63"/>
        <v>41775.92465277778</v>
      </c>
      <c r="U3989">
        <f t="shared" si="59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60"/>
        <v>2</v>
      </c>
      <c r="P3990">
        <f t="shared" si="61"/>
        <v>8</v>
      </c>
      <c r="Q3990" s="10" t="s">
        <v>8315</v>
      </c>
      <c r="R3990" t="s">
        <v>8316</v>
      </c>
      <c r="S3990" s="15">
        <f t="shared" si="62"/>
        <v>42230.08116898148</v>
      </c>
      <c r="T3990" s="14">
        <f t="shared" si="63"/>
        <v>42245.08116898148</v>
      </c>
      <c r="U3990">
        <f t="shared" si="59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60"/>
        <v>0</v>
      </c>
      <c r="P3991">
        <f t="shared" si="61"/>
        <v>0</v>
      </c>
      <c r="Q3991" s="10" t="s">
        <v>8315</v>
      </c>
      <c r="R3991" t="s">
        <v>8316</v>
      </c>
      <c r="S3991" s="15">
        <f t="shared" si="62"/>
        <v>42286.749780092592</v>
      </c>
      <c r="T3991" s="14">
        <f t="shared" si="63"/>
        <v>42316.791446759264</v>
      </c>
      <c r="U3991">
        <f t="shared" si="59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60"/>
        <v>4</v>
      </c>
      <c r="P3992">
        <f t="shared" si="61"/>
        <v>23</v>
      </c>
      <c r="Q3992" s="10" t="s">
        <v>8315</v>
      </c>
      <c r="R3992" t="s">
        <v>8316</v>
      </c>
      <c r="S3992" s="15">
        <f t="shared" si="62"/>
        <v>42401.672372685185</v>
      </c>
      <c r="T3992" s="14">
        <f t="shared" si="63"/>
        <v>42431.672372685185</v>
      </c>
      <c r="U3992">
        <f t="shared" si="59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60"/>
        <v>20</v>
      </c>
      <c r="P3993">
        <f t="shared" si="61"/>
        <v>100</v>
      </c>
      <c r="Q3993" s="10" t="s">
        <v>8315</v>
      </c>
      <c r="R3993" t="s">
        <v>8316</v>
      </c>
      <c r="S3993" s="15">
        <f t="shared" si="62"/>
        <v>42125.644467592589</v>
      </c>
      <c r="T3993" s="14">
        <f t="shared" si="63"/>
        <v>42155.644467592589</v>
      </c>
      <c r="U3993">
        <f t="shared" si="59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60"/>
        <v>5</v>
      </c>
      <c r="P3994">
        <f t="shared" si="61"/>
        <v>60.11</v>
      </c>
      <c r="Q3994" s="10" t="s">
        <v>8315</v>
      </c>
      <c r="R3994" t="s">
        <v>8316</v>
      </c>
      <c r="S3994" s="15">
        <f t="shared" si="62"/>
        <v>42289.94049768518</v>
      </c>
      <c r="T3994" s="14">
        <f t="shared" si="63"/>
        <v>42349.982164351852</v>
      </c>
      <c r="U3994">
        <f t="shared" si="59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60"/>
        <v>0</v>
      </c>
      <c r="P3995">
        <f t="shared" si="61"/>
        <v>3</v>
      </c>
      <c r="Q3995" s="10" t="s">
        <v>8315</v>
      </c>
      <c r="R3995" t="s">
        <v>8316</v>
      </c>
      <c r="S3995" s="15">
        <f t="shared" si="62"/>
        <v>42107.864722222221</v>
      </c>
      <c r="T3995" s="14">
        <f t="shared" si="63"/>
        <v>42137.864722222221</v>
      </c>
      <c r="U3995">
        <f t="shared" si="59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60"/>
        <v>0</v>
      </c>
      <c r="P3996">
        <f t="shared" si="61"/>
        <v>5</v>
      </c>
      <c r="Q3996" s="10" t="s">
        <v>8315</v>
      </c>
      <c r="R3996" t="s">
        <v>8316</v>
      </c>
      <c r="S3996" s="15">
        <f t="shared" si="62"/>
        <v>41809.389930555553</v>
      </c>
      <c r="T3996" s="14">
        <f t="shared" si="63"/>
        <v>41839.389930555553</v>
      </c>
      <c r="U3996">
        <f t="shared" si="59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60"/>
        <v>35</v>
      </c>
      <c r="P3997">
        <f t="shared" si="61"/>
        <v>17.5</v>
      </c>
      <c r="Q3997" s="10" t="s">
        <v>8315</v>
      </c>
      <c r="R3997" t="s">
        <v>8316</v>
      </c>
      <c r="S3997" s="15">
        <f t="shared" si="62"/>
        <v>42019.683761574073</v>
      </c>
      <c r="T3997" s="14">
        <f t="shared" si="63"/>
        <v>42049.477083333331</v>
      </c>
      <c r="U3997">
        <f t="shared" si="59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60"/>
        <v>17</v>
      </c>
      <c r="P3998">
        <f t="shared" si="61"/>
        <v>29.24</v>
      </c>
      <c r="Q3998" s="10" t="s">
        <v>8315</v>
      </c>
      <c r="R3998" t="s">
        <v>8316</v>
      </c>
      <c r="S3998" s="15">
        <f t="shared" si="62"/>
        <v>41950.26694444444</v>
      </c>
      <c r="T3998" s="14">
        <f t="shared" si="63"/>
        <v>41963.669444444444</v>
      </c>
      <c r="U3998">
        <f t="shared" si="59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60"/>
        <v>0</v>
      </c>
      <c r="P3999">
        <f t="shared" si="61"/>
        <v>0</v>
      </c>
      <c r="Q3999" s="10" t="s">
        <v>8315</v>
      </c>
      <c r="R3999" t="s">
        <v>8316</v>
      </c>
      <c r="S3999" s="15">
        <f t="shared" si="62"/>
        <v>42069.391446759255</v>
      </c>
      <c r="T3999" s="14">
        <f t="shared" si="63"/>
        <v>42099.349780092598</v>
      </c>
      <c r="U3999">
        <f t="shared" si="59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60"/>
        <v>57</v>
      </c>
      <c r="P4000">
        <f t="shared" si="61"/>
        <v>59.58</v>
      </c>
      <c r="Q4000" s="10" t="s">
        <v>8315</v>
      </c>
      <c r="R4000" t="s">
        <v>8316</v>
      </c>
      <c r="S4000" s="15">
        <f t="shared" si="62"/>
        <v>42061.963263888887</v>
      </c>
      <c r="T4000" s="14">
        <f t="shared" si="63"/>
        <v>42091.921597222223</v>
      </c>
      <c r="U4000">
        <f t="shared" si="59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60"/>
        <v>17</v>
      </c>
      <c r="P4001">
        <f t="shared" si="61"/>
        <v>82.57</v>
      </c>
      <c r="Q4001" s="10" t="s">
        <v>8315</v>
      </c>
      <c r="R4001" t="s">
        <v>8316</v>
      </c>
      <c r="S4001" s="15">
        <f t="shared" si="62"/>
        <v>41842.828680555554</v>
      </c>
      <c r="T4001" s="14">
        <f t="shared" si="63"/>
        <v>41882.827650462961</v>
      </c>
      <c r="U4001">
        <f t="shared" si="59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60"/>
        <v>0</v>
      </c>
      <c r="P4002">
        <f t="shared" si="61"/>
        <v>10</v>
      </c>
      <c r="Q4002" s="10" t="s">
        <v>8315</v>
      </c>
      <c r="R4002" t="s">
        <v>8316</v>
      </c>
      <c r="S4002" s="15">
        <f t="shared" si="62"/>
        <v>42437.64534722222</v>
      </c>
      <c r="T4002" s="14">
        <f t="shared" si="63"/>
        <v>42497.603680555556</v>
      </c>
      <c r="U4002">
        <f t="shared" si="59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60"/>
        <v>38</v>
      </c>
      <c r="P4003">
        <f t="shared" si="61"/>
        <v>32.36</v>
      </c>
      <c r="Q4003" s="10" t="s">
        <v>8315</v>
      </c>
      <c r="R4003" t="s">
        <v>8316</v>
      </c>
      <c r="S4003" s="15">
        <f t="shared" si="62"/>
        <v>42775.964212962965</v>
      </c>
      <c r="T4003" s="14">
        <f t="shared" si="63"/>
        <v>42795.791666666672</v>
      </c>
      <c r="U4003">
        <f t="shared" si="59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60"/>
        <v>2</v>
      </c>
      <c r="P4004">
        <f t="shared" si="61"/>
        <v>5.75</v>
      </c>
      <c r="Q4004" s="10" t="s">
        <v>8315</v>
      </c>
      <c r="R4004" t="s">
        <v>8316</v>
      </c>
      <c r="S4004" s="15">
        <f t="shared" si="62"/>
        <v>41879.043530092589</v>
      </c>
      <c r="T4004" s="14">
        <f t="shared" si="63"/>
        <v>41909.043530092589</v>
      </c>
      <c r="U4004">
        <f t="shared" si="59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60"/>
        <v>10</v>
      </c>
      <c r="P4005">
        <f t="shared" si="61"/>
        <v>100.5</v>
      </c>
      <c r="Q4005" s="10" t="s">
        <v>8315</v>
      </c>
      <c r="R4005" t="s">
        <v>8316</v>
      </c>
      <c r="S4005" s="15">
        <f t="shared" si="62"/>
        <v>42020.587349537032</v>
      </c>
      <c r="T4005" s="14">
        <f t="shared" si="63"/>
        <v>42050.587349537032</v>
      </c>
      <c r="U4005">
        <f t="shared" si="59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60"/>
        <v>0</v>
      </c>
      <c r="P4006">
        <f t="shared" si="61"/>
        <v>1</v>
      </c>
      <c r="Q4006" s="10" t="s">
        <v>8315</v>
      </c>
      <c r="R4006" t="s">
        <v>8316</v>
      </c>
      <c r="S4006" s="15">
        <f t="shared" si="62"/>
        <v>41890.16269675926</v>
      </c>
      <c r="T4006" s="14">
        <f t="shared" si="63"/>
        <v>41920.16269675926</v>
      </c>
      <c r="U4006">
        <f t="shared" si="59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60"/>
        <v>1</v>
      </c>
      <c r="P4007">
        <f t="shared" si="61"/>
        <v>20</v>
      </c>
      <c r="Q4007" s="10" t="s">
        <v>8315</v>
      </c>
      <c r="R4007" t="s">
        <v>8316</v>
      </c>
      <c r="S4007" s="15">
        <f t="shared" si="62"/>
        <v>41872.807696759257</v>
      </c>
      <c r="T4007" s="14">
        <f t="shared" si="63"/>
        <v>41932.807696759257</v>
      </c>
      <c r="U4007">
        <f t="shared" si="59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60"/>
        <v>0</v>
      </c>
      <c r="P4008">
        <f t="shared" si="61"/>
        <v>2</v>
      </c>
      <c r="Q4008" s="10" t="s">
        <v>8315</v>
      </c>
      <c r="R4008" t="s">
        <v>8316</v>
      </c>
      <c r="S4008" s="15">
        <f t="shared" si="62"/>
        <v>42391.772997685184</v>
      </c>
      <c r="T4008" s="14">
        <f t="shared" si="63"/>
        <v>42416.772997685184</v>
      </c>
      <c r="U4008">
        <f t="shared" si="59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60"/>
        <v>0</v>
      </c>
      <c r="P4009">
        <f t="shared" si="61"/>
        <v>5</v>
      </c>
      <c r="Q4009" s="10" t="s">
        <v>8315</v>
      </c>
      <c r="R4009" t="s">
        <v>8316</v>
      </c>
      <c r="S4009" s="15">
        <f t="shared" si="62"/>
        <v>41848.772928240738</v>
      </c>
      <c r="T4009" s="14">
        <f t="shared" si="63"/>
        <v>41877.686111111114</v>
      </c>
      <c r="U4009">
        <f t="shared" si="59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60"/>
        <v>6</v>
      </c>
      <c r="P4010">
        <f t="shared" si="61"/>
        <v>15</v>
      </c>
      <c r="Q4010" s="10" t="s">
        <v>8315</v>
      </c>
      <c r="R4010" t="s">
        <v>8316</v>
      </c>
      <c r="S4010" s="15">
        <f t="shared" si="62"/>
        <v>42177.964201388888</v>
      </c>
      <c r="T4010" s="14">
        <f t="shared" si="63"/>
        <v>42207.964201388888</v>
      </c>
      <c r="U4010">
        <f t="shared" si="59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60"/>
        <v>4</v>
      </c>
      <c r="P4011">
        <f t="shared" si="61"/>
        <v>25</v>
      </c>
      <c r="Q4011" s="10" t="s">
        <v>8315</v>
      </c>
      <c r="R4011" t="s">
        <v>8316</v>
      </c>
      <c r="S4011" s="15">
        <f t="shared" si="62"/>
        <v>41851.700925925928</v>
      </c>
      <c r="T4011" s="14">
        <f t="shared" si="63"/>
        <v>41891.700925925928</v>
      </c>
      <c r="U4011">
        <f t="shared" si="59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60"/>
        <v>24</v>
      </c>
      <c r="P4012">
        <f t="shared" si="61"/>
        <v>45.84</v>
      </c>
      <c r="Q4012" s="10" t="s">
        <v>8315</v>
      </c>
      <c r="R4012" t="s">
        <v>8316</v>
      </c>
      <c r="S4012" s="15">
        <f t="shared" si="62"/>
        <v>41921.770439814813</v>
      </c>
      <c r="T4012" s="14">
        <f t="shared" si="63"/>
        <v>41938.770439814813</v>
      </c>
      <c r="U4012">
        <f t="shared" si="59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60"/>
        <v>8</v>
      </c>
      <c r="P4013">
        <f t="shared" si="61"/>
        <v>4.75</v>
      </c>
      <c r="Q4013" s="10" t="s">
        <v>8315</v>
      </c>
      <c r="R4013" t="s">
        <v>8316</v>
      </c>
      <c r="S4013" s="15">
        <f t="shared" si="62"/>
        <v>42002.54488425926</v>
      </c>
      <c r="T4013" s="14">
        <f t="shared" si="63"/>
        <v>42032.54488425926</v>
      </c>
      <c r="U4013">
        <f t="shared" si="59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60"/>
        <v>0</v>
      </c>
      <c r="P4014">
        <f t="shared" si="61"/>
        <v>0</v>
      </c>
      <c r="Q4014" s="10" t="s">
        <v>8315</v>
      </c>
      <c r="R4014" t="s">
        <v>8316</v>
      </c>
      <c r="S4014" s="15">
        <f t="shared" si="62"/>
        <v>42096.544548611113</v>
      </c>
      <c r="T4014" s="14">
        <f t="shared" si="63"/>
        <v>42126.544548611113</v>
      </c>
      <c r="U4014">
        <f t="shared" ref="U4014:U4077" si="64">YEAR(S4014)</f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60"/>
        <v>1</v>
      </c>
      <c r="P4015">
        <f t="shared" si="61"/>
        <v>13</v>
      </c>
      <c r="Q4015" s="10" t="s">
        <v>8315</v>
      </c>
      <c r="R4015" t="s">
        <v>8316</v>
      </c>
      <c r="S4015" s="15">
        <f t="shared" si="62"/>
        <v>42021.301192129627</v>
      </c>
      <c r="T4015" s="14">
        <f t="shared" si="63"/>
        <v>42051.301192129627</v>
      </c>
      <c r="U4015">
        <f t="shared" si="6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60"/>
        <v>0</v>
      </c>
      <c r="P4016">
        <f t="shared" si="61"/>
        <v>0</v>
      </c>
      <c r="Q4016" s="10" t="s">
        <v>8315</v>
      </c>
      <c r="R4016" t="s">
        <v>8316</v>
      </c>
      <c r="S4016" s="15">
        <f t="shared" si="62"/>
        <v>42419.246168981481</v>
      </c>
      <c r="T4016" s="14">
        <f t="shared" si="63"/>
        <v>42434.246168981481</v>
      </c>
      <c r="U4016">
        <f t="shared" si="6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60"/>
        <v>0</v>
      </c>
      <c r="P4017">
        <f t="shared" si="61"/>
        <v>1</v>
      </c>
      <c r="Q4017" s="10" t="s">
        <v>8315</v>
      </c>
      <c r="R4017" t="s">
        <v>8316</v>
      </c>
      <c r="S4017" s="15">
        <f t="shared" si="62"/>
        <v>42174.780821759254</v>
      </c>
      <c r="T4017" s="14">
        <f t="shared" si="63"/>
        <v>42204.780821759254</v>
      </c>
      <c r="U4017">
        <f t="shared" si="6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60"/>
        <v>14</v>
      </c>
      <c r="P4018">
        <f t="shared" si="61"/>
        <v>10</v>
      </c>
      <c r="Q4018" s="10" t="s">
        <v>8315</v>
      </c>
      <c r="R4018" t="s">
        <v>8316</v>
      </c>
      <c r="S4018" s="15">
        <f t="shared" si="62"/>
        <v>41869.872685185182</v>
      </c>
      <c r="T4018" s="14">
        <f t="shared" si="63"/>
        <v>41899.872685185182</v>
      </c>
      <c r="U4018">
        <f t="shared" si="6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60"/>
        <v>1</v>
      </c>
      <c r="P4019">
        <f t="shared" si="61"/>
        <v>52.5</v>
      </c>
      <c r="Q4019" s="10" t="s">
        <v>8315</v>
      </c>
      <c r="R4019" t="s">
        <v>8316</v>
      </c>
      <c r="S4019" s="15">
        <f t="shared" si="62"/>
        <v>41856.672152777777</v>
      </c>
      <c r="T4019" s="14">
        <f t="shared" si="63"/>
        <v>41886.672152777777</v>
      </c>
      <c r="U4019">
        <f t="shared" si="6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60"/>
        <v>9</v>
      </c>
      <c r="P4020">
        <f t="shared" si="61"/>
        <v>32.5</v>
      </c>
      <c r="Q4020" s="10" t="s">
        <v>8315</v>
      </c>
      <c r="R4020" t="s">
        <v>8316</v>
      </c>
      <c r="S4020" s="15">
        <f t="shared" si="62"/>
        <v>42620.91097222222</v>
      </c>
      <c r="T4020" s="14">
        <f t="shared" si="63"/>
        <v>42650.91097222222</v>
      </c>
      <c r="U4020">
        <f t="shared" si="6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60"/>
        <v>1</v>
      </c>
      <c r="P4021">
        <f t="shared" si="61"/>
        <v>7.25</v>
      </c>
      <c r="Q4021" s="10" t="s">
        <v>8315</v>
      </c>
      <c r="R4021" t="s">
        <v>8316</v>
      </c>
      <c r="S4021" s="15">
        <f t="shared" si="62"/>
        <v>42417.675879629634</v>
      </c>
      <c r="T4021" s="14">
        <f t="shared" si="63"/>
        <v>42475.686111111107</v>
      </c>
      <c r="U4021">
        <f t="shared" si="6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60"/>
        <v>17</v>
      </c>
      <c r="P4022">
        <f t="shared" si="61"/>
        <v>33.33</v>
      </c>
      <c r="Q4022" s="10" t="s">
        <v>8315</v>
      </c>
      <c r="R4022" t="s">
        <v>8316</v>
      </c>
      <c r="S4022" s="15">
        <f t="shared" si="62"/>
        <v>42057.190960648149</v>
      </c>
      <c r="T4022" s="14">
        <f t="shared" si="63"/>
        <v>42087.149293981478</v>
      </c>
      <c r="U4022">
        <f t="shared" si="6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60"/>
        <v>1</v>
      </c>
      <c r="P4023">
        <f t="shared" si="61"/>
        <v>62.5</v>
      </c>
      <c r="Q4023" s="10" t="s">
        <v>8315</v>
      </c>
      <c r="R4023" t="s">
        <v>8316</v>
      </c>
      <c r="S4023" s="15">
        <f t="shared" si="62"/>
        <v>41878.911550925928</v>
      </c>
      <c r="T4023" s="14">
        <f t="shared" si="63"/>
        <v>41938.911550925928</v>
      </c>
      <c r="U4023">
        <f t="shared" si="6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60"/>
        <v>70</v>
      </c>
      <c r="P4024">
        <f t="shared" si="61"/>
        <v>63.56</v>
      </c>
      <c r="Q4024" s="10" t="s">
        <v>8315</v>
      </c>
      <c r="R4024" t="s">
        <v>8316</v>
      </c>
      <c r="S4024" s="15">
        <f t="shared" si="62"/>
        <v>41990.584108796291</v>
      </c>
      <c r="T4024" s="14">
        <f t="shared" si="63"/>
        <v>42036.120833333334</v>
      </c>
      <c r="U4024">
        <f t="shared" si="6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60"/>
        <v>0</v>
      </c>
      <c r="P4025">
        <f t="shared" si="61"/>
        <v>0</v>
      </c>
      <c r="Q4025" s="10" t="s">
        <v>8315</v>
      </c>
      <c r="R4025" t="s">
        <v>8316</v>
      </c>
      <c r="S4025" s="15">
        <f t="shared" si="62"/>
        <v>42408.999571759254</v>
      </c>
      <c r="T4025" s="14">
        <f t="shared" si="63"/>
        <v>42453.957905092597</v>
      </c>
      <c r="U4025">
        <f t="shared" si="6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60"/>
        <v>1</v>
      </c>
      <c r="P4026">
        <f t="shared" si="61"/>
        <v>10</v>
      </c>
      <c r="Q4026" s="10" t="s">
        <v>8315</v>
      </c>
      <c r="R4026" t="s">
        <v>8316</v>
      </c>
      <c r="S4026" s="15">
        <f t="shared" si="62"/>
        <v>42217.670104166667</v>
      </c>
      <c r="T4026" s="14">
        <f t="shared" si="63"/>
        <v>42247.670104166667</v>
      </c>
      <c r="U4026">
        <f t="shared" si="6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60"/>
        <v>5</v>
      </c>
      <c r="P4027">
        <f t="shared" si="61"/>
        <v>62.5</v>
      </c>
      <c r="Q4027" s="10" t="s">
        <v>8315</v>
      </c>
      <c r="R4027" t="s">
        <v>8316</v>
      </c>
      <c r="S4027" s="15">
        <f t="shared" si="62"/>
        <v>42151.237685185188</v>
      </c>
      <c r="T4027" s="14">
        <f t="shared" si="63"/>
        <v>42211.237685185188</v>
      </c>
      <c r="U4027">
        <f t="shared" si="6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60"/>
        <v>0</v>
      </c>
      <c r="P4028">
        <f t="shared" si="61"/>
        <v>0</v>
      </c>
      <c r="Q4028" s="10" t="s">
        <v>8315</v>
      </c>
      <c r="R4028" t="s">
        <v>8316</v>
      </c>
      <c r="S4028" s="15">
        <f t="shared" si="62"/>
        <v>42282.655543981484</v>
      </c>
      <c r="T4028" s="14">
        <f t="shared" si="63"/>
        <v>42342.697210648148</v>
      </c>
      <c r="U4028">
        <f t="shared" si="6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60"/>
        <v>7</v>
      </c>
      <c r="P4029">
        <f t="shared" si="61"/>
        <v>30.71</v>
      </c>
      <c r="Q4029" s="10" t="s">
        <v>8315</v>
      </c>
      <c r="R4029" t="s">
        <v>8316</v>
      </c>
      <c r="S4029" s="15">
        <f t="shared" si="62"/>
        <v>42768.97084490741</v>
      </c>
      <c r="T4029" s="14">
        <f t="shared" si="63"/>
        <v>42789.041666666672</v>
      </c>
      <c r="U4029">
        <f t="shared" si="6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60"/>
        <v>28</v>
      </c>
      <c r="P4030">
        <f t="shared" si="61"/>
        <v>51</v>
      </c>
      <c r="Q4030" s="10" t="s">
        <v>8315</v>
      </c>
      <c r="R4030" t="s">
        <v>8316</v>
      </c>
      <c r="S4030" s="15">
        <f t="shared" si="62"/>
        <v>41765.938657407409</v>
      </c>
      <c r="T4030" s="14">
        <f t="shared" si="63"/>
        <v>41795.938657407409</v>
      </c>
      <c r="U4030">
        <f t="shared" si="6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60"/>
        <v>0</v>
      </c>
      <c r="P4031">
        <f t="shared" si="61"/>
        <v>0</v>
      </c>
      <c r="Q4031" s="10" t="s">
        <v>8315</v>
      </c>
      <c r="R4031" t="s">
        <v>8316</v>
      </c>
      <c r="S4031" s="15">
        <f t="shared" si="62"/>
        <v>42322.025115740747</v>
      </c>
      <c r="T4031" s="14">
        <f t="shared" si="63"/>
        <v>42352.025115740747</v>
      </c>
      <c r="U4031">
        <f t="shared" si="6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60"/>
        <v>16</v>
      </c>
      <c r="P4032">
        <f t="shared" si="61"/>
        <v>66.67</v>
      </c>
      <c r="Q4032" s="10" t="s">
        <v>8315</v>
      </c>
      <c r="R4032" t="s">
        <v>8316</v>
      </c>
      <c r="S4032" s="15">
        <f t="shared" si="62"/>
        <v>42374.655081018514</v>
      </c>
      <c r="T4032" s="14">
        <f t="shared" si="63"/>
        <v>42403.784027777772</v>
      </c>
      <c r="U4032">
        <f t="shared" si="6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60"/>
        <v>0</v>
      </c>
      <c r="P4033">
        <f t="shared" si="61"/>
        <v>0</v>
      </c>
      <c r="Q4033" s="10" t="s">
        <v>8315</v>
      </c>
      <c r="R4033" t="s">
        <v>8316</v>
      </c>
      <c r="S4033" s="15">
        <f t="shared" si="62"/>
        <v>41941.585231481484</v>
      </c>
      <c r="T4033" s="14">
        <f t="shared" si="63"/>
        <v>41991.626898148148</v>
      </c>
      <c r="U4033">
        <f t="shared" si="6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65">ROUND(E4034/D4034*100,0)</f>
        <v>7</v>
      </c>
      <c r="P4034">
        <f t="shared" si="61"/>
        <v>59</v>
      </c>
      <c r="Q4034" s="10" t="s">
        <v>8315</v>
      </c>
      <c r="R4034" t="s">
        <v>8316</v>
      </c>
      <c r="S4034" s="15">
        <f t="shared" si="62"/>
        <v>42293.809212962966</v>
      </c>
      <c r="T4034" s="14">
        <f t="shared" si="63"/>
        <v>42353.85087962963</v>
      </c>
      <c r="U4034">
        <f t="shared" si="6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65"/>
        <v>26</v>
      </c>
      <c r="P4035">
        <f t="shared" ref="P4035:P4098" si="66">IFERROR(ROUND(E4035/L4035,2),0)</f>
        <v>65.34</v>
      </c>
      <c r="Q4035" s="10" t="s">
        <v>8315</v>
      </c>
      <c r="R4035" t="s">
        <v>8316</v>
      </c>
      <c r="S4035" s="15">
        <f t="shared" ref="S4035:S4098" si="67">(((J4035/60)/60)/24)+DATE(1970,1,1)</f>
        <v>42614.268796296295</v>
      </c>
      <c r="T4035" s="14">
        <f t="shared" ref="T4035:T4098" si="68">(((I4035/60)/60)/24)+DATE(1970,1,1)</f>
        <v>42645.375</v>
      </c>
      <c r="U4035">
        <f t="shared" si="64"/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65"/>
        <v>1</v>
      </c>
      <c r="P4036">
        <f t="shared" si="66"/>
        <v>100</v>
      </c>
      <c r="Q4036" s="10" t="s">
        <v>8315</v>
      </c>
      <c r="R4036" t="s">
        <v>8316</v>
      </c>
      <c r="S4036" s="15">
        <f t="shared" si="67"/>
        <v>42067.947337962964</v>
      </c>
      <c r="T4036" s="14">
        <f t="shared" si="68"/>
        <v>42097.905671296292</v>
      </c>
      <c r="U4036">
        <f t="shared" si="64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65"/>
        <v>37</v>
      </c>
      <c r="P4037">
        <f t="shared" si="66"/>
        <v>147.4</v>
      </c>
      <c r="Q4037" s="10" t="s">
        <v>8315</v>
      </c>
      <c r="R4037" t="s">
        <v>8316</v>
      </c>
      <c r="S4037" s="15">
        <f t="shared" si="67"/>
        <v>41903.882951388885</v>
      </c>
      <c r="T4037" s="14">
        <f t="shared" si="68"/>
        <v>41933.882951388885</v>
      </c>
      <c r="U4037">
        <f t="shared" si="64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65"/>
        <v>47</v>
      </c>
      <c r="P4038">
        <f t="shared" si="66"/>
        <v>166.06</v>
      </c>
      <c r="Q4038" s="10" t="s">
        <v>8315</v>
      </c>
      <c r="R4038" t="s">
        <v>8316</v>
      </c>
      <c r="S4038" s="15">
        <f t="shared" si="67"/>
        <v>41804.937083333331</v>
      </c>
      <c r="T4038" s="14">
        <f t="shared" si="68"/>
        <v>41821.9375</v>
      </c>
      <c r="U4038">
        <f t="shared" si="64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65"/>
        <v>11</v>
      </c>
      <c r="P4039">
        <f t="shared" si="66"/>
        <v>40</v>
      </c>
      <c r="Q4039" s="10" t="s">
        <v>8315</v>
      </c>
      <c r="R4039" t="s">
        <v>8316</v>
      </c>
      <c r="S4039" s="15">
        <f t="shared" si="67"/>
        <v>42497.070775462969</v>
      </c>
      <c r="T4039" s="14">
        <f t="shared" si="68"/>
        <v>42514.600694444445</v>
      </c>
      <c r="U4039">
        <f t="shared" si="64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65"/>
        <v>12</v>
      </c>
      <c r="P4040">
        <f t="shared" si="66"/>
        <v>75.25</v>
      </c>
      <c r="Q4040" s="10" t="s">
        <v>8315</v>
      </c>
      <c r="R4040" t="s">
        <v>8316</v>
      </c>
      <c r="S4040" s="15">
        <f t="shared" si="67"/>
        <v>41869.798726851855</v>
      </c>
      <c r="T4040" s="14">
        <f t="shared" si="68"/>
        <v>41929.798726851855</v>
      </c>
      <c r="U4040">
        <f t="shared" si="64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65"/>
        <v>60</v>
      </c>
      <c r="P4041">
        <f t="shared" si="66"/>
        <v>60</v>
      </c>
      <c r="Q4041" s="10" t="s">
        <v>8315</v>
      </c>
      <c r="R4041" t="s">
        <v>8316</v>
      </c>
      <c r="S4041" s="15">
        <f t="shared" si="67"/>
        <v>42305.670914351853</v>
      </c>
      <c r="T4041" s="14">
        <f t="shared" si="68"/>
        <v>42339.249305555553</v>
      </c>
      <c r="U4041">
        <f t="shared" si="64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65"/>
        <v>31</v>
      </c>
      <c r="P4042">
        <f t="shared" si="66"/>
        <v>1250</v>
      </c>
      <c r="Q4042" s="10" t="s">
        <v>8315</v>
      </c>
      <c r="R4042" t="s">
        <v>8316</v>
      </c>
      <c r="S4042" s="15">
        <f t="shared" si="67"/>
        <v>42144.231527777782</v>
      </c>
      <c r="T4042" s="14">
        <f t="shared" si="68"/>
        <v>42203.125</v>
      </c>
      <c r="U4042">
        <f t="shared" si="64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65"/>
        <v>0</v>
      </c>
      <c r="P4043">
        <f t="shared" si="66"/>
        <v>10.5</v>
      </c>
      <c r="Q4043" s="10" t="s">
        <v>8315</v>
      </c>
      <c r="R4043" t="s">
        <v>8316</v>
      </c>
      <c r="S4043" s="15">
        <f t="shared" si="67"/>
        <v>42559.474004629628</v>
      </c>
      <c r="T4043" s="14">
        <f t="shared" si="68"/>
        <v>42619.474004629628</v>
      </c>
      <c r="U4043">
        <f t="shared" si="64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65"/>
        <v>0</v>
      </c>
      <c r="P4044">
        <f t="shared" si="66"/>
        <v>7</v>
      </c>
      <c r="Q4044" s="10" t="s">
        <v>8315</v>
      </c>
      <c r="R4044" t="s">
        <v>8316</v>
      </c>
      <c r="S4044" s="15">
        <f t="shared" si="67"/>
        <v>41995.084074074075</v>
      </c>
      <c r="T4044" s="14">
        <f t="shared" si="68"/>
        <v>42024.802777777775</v>
      </c>
      <c r="U4044">
        <f t="shared" si="64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65"/>
        <v>0</v>
      </c>
      <c r="P4045">
        <f t="shared" si="66"/>
        <v>0</v>
      </c>
      <c r="Q4045" s="10" t="s">
        <v>8315</v>
      </c>
      <c r="R4045" t="s">
        <v>8316</v>
      </c>
      <c r="S4045" s="15">
        <f t="shared" si="67"/>
        <v>41948.957465277781</v>
      </c>
      <c r="T4045" s="14">
        <f t="shared" si="68"/>
        <v>41963.957465277781</v>
      </c>
      <c r="U4045">
        <f t="shared" si="64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65"/>
        <v>38</v>
      </c>
      <c r="P4046">
        <f t="shared" si="66"/>
        <v>56.25</v>
      </c>
      <c r="Q4046" s="10" t="s">
        <v>8315</v>
      </c>
      <c r="R4046" t="s">
        <v>8316</v>
      </c>
      <c r="S4046" s="15">
        <f t="shared" si="67"/>
        <v>42074.219699074078</v>
      </c>
      <c r="T4046" s="14">
        <f t="shared" si="68"/>
        <v>42104.208333333328</v>
      </c>
      <c r="U4046">
        <f t="shared" si="64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65"/>
        <v>0</v>
      </c>
      <c r="P4047">
        <f t="shared" si="66"/>
        <v>1</v>
      </c>
      <c r="Q4047" s="10" t="s">
        <v>8315</v>
      </c>
      <c r="R4047" t="s">
        <v>8316</v>
      </c>
      <c r="S4047" s="15">
        <f t="shared" si="67"/>
        <v>41842.201261574075</v>
      </c>
      <c r="T4047" s="14">
        <f t="shared" si="68"/>
        <v>41872.201261574075</v>
      </c>
      <c r="U4047">
        <f t="shared" si="64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65"/>
        <v>8</v>
      </c>
      <c r="P4048">
        <f t="shared" si="66"/>
        <v>38.33</v>
      </c>
      <c r="Q4048" s="10" t="s">
        <v>8315</v>
      </c>
      <c r="R4048" t="s">
        <v>8316</v>
      </c>
      <c r="S4048" s="15">
        <f t="shared" si="67"/>
        <v>41904.650578703702</v>
      </c>
      <c r="T4048" s="14">
        <f t="shared" si="68"/>
        <v>41934.650578703702</v>
      </c>
      <c r="U4048">
        <f t="shared" si="64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65"/>
        <v>2</v>
      </c>
      <c r="P4049">
        <f t="shared" si="66"/>
        <v>27.5</v>
      </c>
      <c r="Q4049" s="10" t="s">
        <v>8315</v>
      </c>
      <c r="R4049" t="s">
        <v>8316</v>
      </c>
      <c r="S4049" s="15">
        <f t="shared" si="67"/>
        <v>41991.022488425922</v>
      </c>
      <c r="T4049" s="14">
        <f t="shared" si="68"/>
        <v>42015.041666666672</v>
      </c>
      <c r="U4049">
        <f t="shared" si="64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65"/>
        <v>18</v>
      </c>
      <c r="P4050">
        <f t="shared" si="66"/>
        <v>32.979999999999997</v>
      </c>
      <c r="Q4050" s="10" t="s">
        <v>8315</v>
      </c>
      <c r="R4050" t="s">
        <v>8316</v>
      </c>
      <c r="S4050" s="15">
        <f t="shared" si="67"/>
        <v>42436.509108796294</v>
      </c>
      <c r="T4050" s="14">
        <f t="shared" si="68"/>
        <v>42471.467442129629</v>
      </c>
      <c r="U4050">
        <f t="shared" si="64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65"/>
        <v>0</v>
      </c>
      <c r="P4051">
        <f t="shared" si="66"/>
        <v>16</v>
      </c>
      <c r="Q4051" s="10" t="s">
        <v>8315</v>
      </c>
      <c r="R4051" t="s">
        <v>8316</v>
      </c>
      <c r="S4051" s="15">
        <f t="shared" si="67"/>
        <v>42169.958506944444</v>
      </c>
      <c r="T4051" s="14">
        <f t="shared" si="68"/>
        <v>42199.958506944444</v>
      </c>
      <c r="U4051">
        <f t="shared" si="64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65"/>
        <v>0</v>
      </c>
      <c r="P4052">
        <f t="shared" si="66"/>
        <v>1</v>
      </c>
      <c r="Q4052" s="10" t="s">
        <v>8315</v>
      </c>
      <c r="R4052" t="s">
        <v>8316</v>
      </c>
      <c r="S4052" s="15">
        <f t="shared" si="67"/>
        <v>41905.636469907404</v>
      </c>
      <c r="T4052" s="14">
        <f t="shared" si="68"/>
        <v>41935.636469907404</v>
      </c>
      <c r="U4052">
        <f t="shared" si="64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65"/>
        <v>0</v>
      </c>
      <c r="P4053">
        <f t="shared" si="66"/>
        <v>0</v>
      </c>
      <c r="Q4053" s="10" t="s">
        <v>8315</v>
      </c>
      <c r="R4053" t="s">
        <v>8316</v>
      </c>
      <c r="S4053" s="15">
        <f t="shared" si="67"/>
        <v>41761.810150462967</v>
      </c>
      <c r="T4053" s="14">
        <f t="shared" si="68"/>
        <v>41768.286805555559</v>
      </c>
      <c r="U4053">
        <f t="shared" si="64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65"/>
        <v>38</v>
      </c>
      <c r="P4054">
        <f t="shared" si="66"/>
        <v>86.62</v>
      </c>
      <c r="Q4054" s="10" t="s">
        <v>8315</v>
      </c>
      <c r="R4054" t="s">
        <v>8316</v>
      </c>
      <c r="S4054" s="15">
        <f t="shared" si="67"/>
        <v>41865.878657407404</v>
      </c>
      <c r="T4054" s="14">
        <f t="shared" si="68"/>
        <v>41925.878657407404</v>
      </c>
      <c r="U4054">
        <f t="shared" si="64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65"/>
        <v>22</v>
      </c>
      <c r="P4055">
        <f t="shared" si="66"/>
        <v>55</v>
      </c>
      <c r="Q4055" s="10" t="s">
        <v>8315</v>
      </c>
      <c r="R4055" t="s">
        <v>8316</v>
      </c>
      <c r="S4055" s="15">
        <f t="shared" si="67"/>
        <v>41928.690138888887</v>
      </c>
      <c r="T4055" s="14">
        <f t="shared" si="68"/>
        <v>41958.833333333328</v>
      </c>
      <c r="U4055">
        <f t="shared" si="64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65"/>
        <v>0</v>
      </c>
      <c r="P4056">
        <f t="shared" si="66"/>
        <v>0</v>
      </c>
      <c r="Q4056" s="10" t="s">
        <v>8315</v>
      </c>
      <c r="R4056" t="s">
        <v>8316</v>
      </c>
      <c r="S4056" s="15">
        <f t="shared" si="67"/>
        <v>42613.841261574074</v>
      </c>
      <c r="T4056" s="14">
        <f t="shared" si="68"/>
        <v>42644.166666666672</v>
      </c>
      <c r="U4056">
        <f t="shared" si="64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65"/>
        <v>18</v>
      </c>
      <c r="P4057">
        <f t="shared" si="66"/>
        <v>41.95</v>
      </c>
      <c r="Q4057" s="10" t="s">
        <v>8315</v>
      </c>
      <c r="R4057" t="s">
        <v>8316</v>
      </c>
      <c r="S4057" s="15">
        <f t="shared" si="67"/>
        <v>41779.648506944446</v>
      </c>
      <c r="T4057" s="14">
        <f t="shared" si="68"/>
        <v>41809.648506944446</v>
      </c>
      <c r="U4057">
        <f t="shared" si="64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65"/>
        <v>53</v>
      </c>
      <c r="P4058">
        <f t="shared" si="66"/>
        <v>88.33</v>
      </c>
      <c r="Q4058" s="10" t="s">
        <v>8315</v>
      </c>
      <c r="R4058" t="s">
        <v>8316</v>
      </c>
      <c r="S4058" s="15">
        <f t="shared" si="67"/>
        <v>42534.933321759265</v>
      </c>
      <c r="T4058" s="14">
        <f t="shared" si="68"/>
        <v>42554.832638888889</v>
      </c>
      <c r="U4058">
        <f t="shared" si="64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65"/>
        <v>22</v>
      </c>
      <c r="P4059">
        <f t="shared" si="66"/>
        <v>129.16999999999999</v>
      </c>
      <c r="Q4059" s="10" t="s">
        <v>8315</v>
      </c>
      <c r="R4059" t="s">
        <v>8316</v>
      </c>
      <c r="S4059" s="15">
        <f t="shared" si="67"/>
        <v>42310.968518518523</v>
      </c>
      <c r="T4059" s="14">
        <f t="shared" si="68"/>
        <v>42333.958333333328</v>
      </c>
      <c r="U4059">
        <f t="shared" si="64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65"/>
        <v>3</v>
      </c>
      <c r="P4060">
        <f t="shared" si="66"/>
        <v>23.75</v>
      </c>
      <c r="Q4060" s="10" t="s">
        <v>8315</v>
      </c>
      <c r="R4060" t="s">
        <v>8316</v>
      </c>
      <c r="S4060" s="15">
        <f t="shared" si="67"/>
        <v>42446.060694444444</v>
      </c>
      <c r="T4060" s="14">
        <f t="shared" si="68"/>
        <v>42461.165972222225</v>
      </c>
      <c r="U4060">
        <f t="shared" si="64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65"/>
        <v>3</v>
      </c>
      <c r="P4061">
        <f t="shared" si="66"/>
        <v>35.71</v>
      </c>
      <c r="Q4061" s="10" t="s">
        <v>8315</v>
      </c>
      <c r="R4061" t="s">
        <v>8316</v>
      </c>
      <c r="S4061" s="15">
        <f t="shared" si="67"/>
        <v>41866.640648148146</v>
      </c>
      <c r="T4061" s="14">
        <f t="shared" si="68"/>
        <v>41898.125</v>
      </c>
      <c r="U4061">
        <f t="shared" si="64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65"/>
        <v>3</v>
      </c>
      <c r="P4062">
        <f t="shared" si="66"/>
        <v>57</v>
      </c>
      <c r="Q4062" s="10" t="s">
        <v>8315</v>
      </c>
      <c r="R4062" t="s">
        <v>8316</v>
      </c>
      <c r="S4062" s="15">
        <f t="shared" si="67"/>
        <v>41779.695092592592</v>
      </c>
      <c r="T4062" s="14">
        <f t="shared" si="68"/>
        <v>41813.666666666664</v>
      </c>
      <c r="U4062">
        <f t="shared" si="64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65"/>
        <v>0</v>
      </c>
      <c r="P4063">
        <f t="shared" si="66"/>
        <v>0</v>
      </c>
      <c r="Q4063" s="10" t="s">
        <v>8315</v>
      </c>
      <c r="R4063" t="s">
        <v>8316</v>
      </c>
      <c r="S4063" s="15">
        <f t="shared" si="67"/>
        <v>42421.141469907408</v>
      </c>
      <c r="T4063" s="14">
        <f t="shared" si="68"/>
        <v>42481.099803240737</v>
      </c>
      <c r="U4063">
        <f t="shared" si="64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65"/>
        <v>2</v>
      </c>
      <c r="P4064">
        <f t="shared" si="66"/>
        <v>163.33000000000001</v>
      </c>
      <c r="Q4064" s="10" t="s">
        <v>8315</v>
      </c>
      <c r="R4064" t="s">
        <v>8316</v>
      </c>
      <c r="S4064" s="15">
        <f t="shared" si="67"/>
        <v>42523.739212962959</v>
      </c>
      <c r="T4064" s="14">
        <f t="shared" si="68"/>
        <v>42553.739212962959</v>
      </c>
      <c r="U4064">
        <f t="shared" si="64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65"/>
        <v>1</v>
      </c>
      <c r="P4065">
        <f t="shared" si="66"/>
        <v>15</v>
      </c>
      <c r="Q4065" s="10" t="s">
        <v>8315</v>
      </c>
      <c r="R4065" t="s">
        <v>8316</v>
      </c>
      <c r="S4065" s="15">
        <f t="shared" si="67"/>
        <v>41787.681527777779</v>
      </c>
      <c r="T4065" s="14">
        <f t="shared" si="68"/>
        <v>41817.681527777779</v>
      </c>
      <c r="U4065">
        <f t="shared" si="64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65"/>
        <v>19</v>
      </c>
      <c r="P4066">
        <f t="shared" si="66"/>
        <v>64.17</v>
      </c>
      <c r="Q4066" s="10" t="s">
        <v>8315</v>
      </c>
      <c r="R4066" t="s">
        <v>8316</v>
      </c>
      <c r="S4066" s="15">
        <f t="shared" si="67"/>
        <v>42093.588263888887</v>
      </c>
      <c r="T4066" s="14">
        <f t="shared" si="68"/>
        <v>42123.588263888887</v>
      </c>
      <c r="U4066">
        <f t="shared" si="64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65"/>
        <v>1</v>
      </c>
      <c r="P4067">
        <f t="shared" si="66"/>
        <v>6.75</v>
      </c>
      <c r="Q4067" s="10" t="s">
        <v>8315</v>
      </c>
      <c r="R4067" t="s">
        <v>8316</v>
      </c>
      <c r="S4067" s="15">
        <f t="shared" si="67"/>
        <v>41833.951516203706</v>
      </c>
      <c r="T4067" s="14">
        <f t="shared" si="68"/>
        <v>41863.951516203706</v>
      </c>
      <c r="U4067">
        <f t="shared" si="64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65"/>
        <v>0</v>
      </c>
      <c r="P4068">
        <f t="shared" si="66"/>
        <v>25</v>
      </c>
      <c r="Q4068" s="10" t="s">
        <v>8315</v>
      </c>
      <c r="R4068" t="s">
        <v>8316</v>
      </c>
      <c r="S4068" s="15">
        <f t="shared" si="67"/>
        <v>42479.039212962962</v>
      </c>
      <c r="T4068" s="14">
        <f t="shared" si="68"/>
        <v>42509.039212962962</v>
      </c>
      <c r="U4068">
        <f t="shared" si="64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65"/>
        <v>61</v>
      </c>
      <c r="P4069">
        <f t="shared" si="66"/>
        <v>179.12</v>
      </c>
      <c r="Q4069" s="10" t="s">
        <v>8315</v>
      </c>
      <c r="R4069" t="s">
        <v>8316</v>
      </c>
      <c r="S4069" s="15">
        <f t="shared" si="67"/>
        <v>42235.117476851854</v>
      </c>
      <c r="T4069" s="14">
        <f t="shared" si="68"/>
        <v>42275.117476851854</v>
      </c>
      <c r="U4069">
        <f t="shared" si="64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65"/>
        <v>1</v>
      </c>
      <c r="P4070">
        <f t="shared" si="66"/>
        <v>34.950000000000003</v>
      </c>
      <c r="Q4070" s="10" t="s">
        <v>8315</v>
      </c>
      <c r="R4070" t="s">
        <v>8316</v>
      </c>
      <c r="S4070" s="15">
        <f t="shared" si="67"/>
        <v>42718.963599537034</v>
      </c>
      <c r="T4070" s="14">
        <f t="shared" si="68"/>
        <v>42748.961805555555</v>
      </c>
      <c r="U4070">
        <f t="shared" si="64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65"/>
        <v>34</v>
      </c>
      <c r="P4071">
        <f t="shared" si="66"/>
        <v>33.08</v>
      </c>
      <c r="Q4071" s="10" t="s">
        <v>8315</v>
      </c>
      <c r="R4071" t="s">
        <v>8316</v>
      </c>
      <c r="S4071" s="15">
        <f t="shared" si="67"/>
        <v>42022.661527777775</v>
      </c>
      <c r="T4071" s="14">
        <f t="shared" si="68"/>
        <v>42063.5</v>
      </c>
      <c r="U4071">
        <f t="shared" si="64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65"/>
        <v>17</v>
      </c>
      <c r="P4072">
        <f t="shared" si="66"/>
        <v>27.5</v>
      </c>
      <c r="Q4072" s="10" t="s">
        <v>8315</v>
      </c>
      <c r="R4072" t="s">
        <v>8316</v>
      </c>
      <c r="S4072" s="15">
        <f t="shared" si="67"/>
        <v>42031.666898148149</v>
      </c>
      <c r="T4072" s="14">
        <f t="shared" si="68"/>
        <v>42064.125</v>
      </c>
      <c r="U4072">
        <f t="shared" si="64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65"/>
        <v>0</v>
      </c>
      <c r="P4073">
        <f t="shared" si="66"/>
        <v>0</v>
      </c>
      <c r="Q4073" s="10" t="s">
        <v>8315</v>
      </c>
      <c r="R4073" t="s">
        <v>8316</v>
      </c>
      <c r="S4073" s="15">
        <f t="shared" si="67"/>
        <v>42700.804756944446</v>
      </c>
      <c r="T4073" s="14">
        <f t="shared" si="68"/>
        <v>42730.804756944446</v>
      </c>
      <c r="U4073">
        <f t="shared" si="64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65"/>
        <v>0</v>
      </c>
      <c r="P4074">
        <f t="shared" si="66"/>
        <v>2</v>
      </c>
      <c r="Q4074" s="10" t="s">
        <v>8315</v>
      </c>
      <c r="R4074" t="s">
        <v>8316</v>
      </c>
      <c r="S4074" s="15">
        <f t="shared" si="67"/>
        <v>41812.77443287037</v>
      </c>
      <c r="T4074" s="14">
        <f t="shared" si="68"/>
        <v>41872.77443287037</v>
      </c>
      <c r="U4074">
        <f t="shared" si="64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65"/>
        <v>1</v>
      </c>
      <c r="P4075">
        <f t="shared" si="66"/>
        <v>18.5</v>
      </c>
      <c r="Q4075" s="10" t="s">
        <v>8315</v>
      </c>
      <c r="R4075" t="s">
        <v>8316</v>
      </c>
      <c r="S4075" s="15">
        <f t="shared" si="67"/>
        <v>42078.34520833334</v>
      </c>
      <c r="T4075" s="14">
        <f t="shared" si="68"/>
        <v>42133.166666666672</v>
      </c>
      <c r="U4075">
        <f t="shared" si="64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65"/>
        <v>27</v>
      </c>
      <c r="P4076">
        <f t="shared" si="66"/>
        <v>35</v>
      </c>
      <c r="Q4076" s="10" t="s">
        <v>8315</v>
      </c>
      <c r="R4076" t="s">
        <v>8316</v>
      </c>
      <c r="S4076" s="15">
        <f t="shared" si="67"/>
        <v>42283.552951388891</v>
      </c>
      <c r="T4076" s="14">
        <f t="shared" si="68"/>
        <v>42313.594618055555</v>
      </c>
      <c r="U4076">
        <f t="shared" si="64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65"/>
        <v>29</v>
      </c>
      <c r="P4077">
        <f t="shared" si="66"/>
        <v>44.31</v>
      </c>
      <c r="Q4077" s="10" t="s">
        <v>8315</v>
      </c>
      <c r="R4077" t="s">
        <v>8316</v>
      </c>
      <c r="S4077" s="15">
        <f t="shared" si="67"/>
        <v>41779.045937499999</v>
      </c>
      <c r="T4077" s="14">
        <f t="shared" si="68"/>
        <v>41820.727777777778</v>
      </c>
      <c r="U4077">
        <f t="shared" si="64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65"/>
        <v>0</v>
      </c>
      <c r="P4078">
        <f t="shared" si="66"/>
        <v>0</v>
      </c>
      <c r="Q4078" s="10" t="s">
        <v>8315</v>
      </c>
      <c r="R4078" t="s">
        <v>8316</v>
      </c>
      <c r="S4078" s="15">
        <f t="shared" si="67"/>
        <v>41905.795706018522</v>
      </c>
      <c r="T4078" s="14">
        <f t="shared" si="68"/>
        <v>41933.82708333333</v>
      </c>
      <c r="U4078">
        <f t="shared" ref="U4078:U4115" si="69"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65"/>
        <v>9</v>
      </c>
      <c r="P4079">
        <f t="shared" si="66"/>
        <v>222.5</v>
      </c>
      <c r="Q4079" s="10" t="s">
        <v>8315</v>
      </c>
      <c r="R4079" t="s">
        <v>8316</v>
      </c>
      <c r="S4079" s="15">
        <f t="shared" si="67"/>
        <v>42695.7105787037</v>
      </c>
      <c r="T4079" s="14">
        <f t="shared" si="68"/>
        <v>42725.7105787037</v>
      </c>
      <c r="U4079">
        <f t="shared" si="6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65"/>
        <v>0</v>
      </c>
      <c r="P4080">
        <f t="shared" si="66"/>
        <v>0</v>
      </c>
      <c r="Q4080" s="10" t="s">
        <v>8315</v>
      </c>
      <c r="R4080" t="s">
        <v>8316</v>
      </c>
      <c r="S4080" s="15">
        <f t="shared" si="67"/>
        <v>42732.787523148145</v>
      </c>
      <c r="T4080" s="14">
        <f t="shared" si="68"/>
        <v>42762.787523148145</v>
      </c>
      <c r="U4080">
        <f t="shared" si="6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65"/>
        <v>0</v>
      </c>
      <c r="P4081">
        <f t="shared" si="66"/>
        <v>5</v>
      </c>
      <c r="Q4081" s="10" t="s">
        <v>8315</v>
      </c>
      <c r="R4081" t="s">
        <v>8316</v>
      </c>
      <c r="S4081" s="15">
        <f t="shared" si="67"/>
        <v>42510.938900462963</v>
      </c>
      <c r="T4081" s="14">
        <f t="shared" si="68"/>
        <v>42540.938900462963</v>
      </c>
      <c r="U4081">
        <f t="shared" si="6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65"/>
        <v>0</v>
      </c>
      <c r="P4082">
        <f t="shared" si="66"/>
        <v>0</v>
      </c>
      <c r="Q4082" s="10" t="s">
        <v>8315</v>
      </c>
      <c r="R4082" t="s">
        <v>8316</v>
      </c>
      <c r="S4082" s="15">
        <f t="shared" si="67"/>
        <v>42511.698101851856</v>
      </c>
      <c r="T4082" s="14">
        <f t="shared" si="68"/>
        <v>42535.787500000006</v>
      </c>
      <c r="U4082">
        <f t="shared" si="6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65"/>
        <v>16</v>
      </c>
      <c r="P4083">
        <f t="shared" si="66"/>
        <v>29.17</v>
      </c>
      <c r="Q4083" s="10" t="s">
        <v>8315</v>
      </c>
      <c r="R4083" t="s">
        <v>8316</v>
      </c>
      <c r="S4083" s="15">
        <f t="shared" si="67"/>
        <v>42041.581307870365</v>
      </c>
      <c r="T4083" s="14">
        <f t="shared" si="68"/>
        <v>42071.539641203708</v>
      </c>
      <c r="U4083">
        <f t="shared" si="6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65"/>
        <v>2</v>
      </c>
      <c r="P4084">
        <f t="shared" si="66"/>
        <v>1.5</v>
      </c>
      <c r="Q4084" s="10" t="s">
        <v>8315</v>
      </c>
      <c r="R4084" t="s">
        <v>8316</v>
      </c>
      <c r="S4084" s="15">
        <f t="shared" si="67"/>
        <v>42307.189270833333</v>
      </c>
      <c r="T4084" s="14">
        <f t="shared" si="68"/>
        <v>42322.958333333328</v>
      </c>
      <c r="U4084">
        <f t="shared" si="6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65"/>
        <v>22</v>
      </c>
      <c r="P4085">
        <f t="shared" si="66"/>
        <v>126.5</v>
      </c>
      <c r="Q4085" s="10" t="s">
        <v>8315</v>
      </c>
      <c r="R4085" t="s">
        <v>8316</v>
      </c>
      <c r="S4085" s="15">
        <f t="shared" si="67"/>
        <v>42353.761759259258</v>
      </c>
      <c r="T4085" s="14">
        <f t="shared" si="68"/>
        <v>42383.761759259258</v>
      </c>
      <c r="U4085">
        <f t="shared" si="6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65"/>
        <v>0</v>
      </c>
      <c r="P4086">
        <f t="shared" si="66"/>
        <v>10</v>
      </c>
      <c r="Q4086" s="10" t="s">
        <v>8315</v>
      </c>
      <c r="R4086" t="s">
        <v>8316</v>
      </c>
      <c r="S4086" s="15">
        <f t="shared" si="67"/>
        <v>42622.436412037037</v>
      </c>
      <c r="T4086" s="14">
        <f t="shared" si="68"/>
        <v>42652.436412037037</v>
      </c>
      <c r="U4086">
        <f t="shared" si="6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65"/>
        <v>0</v>
      </c>
      <c r="P4087">
        <f t="shared" si="66"/>
        <v>10</v>
      </c>
      <c r="Q4087" s="10" t="s">
        <v>8315</v>
      </c>
      <c r="R4087" t="s">
        <v>8316</v>
      </c>
      <c r="S4087" s="15">
        <f t="shared" si="67"/>
        <v>42058.603877314818</v>
      </c>
      <c r="T4087" s="14">
        <f t="shared" si="68"/>
        <v>42087.165972222225</v>
      </c>
      <c r="U4087">
        <f t="shared" si="6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65"/>
        <v>5</v>
      </c>
      <c r="P4088">
        <f t="shared" si="66"/>
        <v>9.4</v>
      </c>
      <c r="Q4088" s="10" t="s">
        <v>8315</v>
      </c>
      <c r="R4088" t="s">
        <v>8316</v>
      </c>
      <c r="S4088" s="15">
        <f t="shared" si="67"/>
        <v>42304.940960648149</v>
      </c>
      <c r="T4088" s="14">
        <f t="shared" si="68"/>
        <v>42329.166666666672</v>
      </c>
      <c r="U4088">
        <f t="shared" si="6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65"/>
        <v>0</v>
      </c>
      <c r="P4089">
        <f t="shared" si="66"/>
        <v>0</v>
      </c>
      <c r="Q4089" s="10" t="s">
        <v>8315</v>
      </c>
      <c r="R4089" t="s">
        <v>8316</v>
      </c>
      <c r="S4089" s="15">
        <f t="shared" si="67"/>
        <v>42538.742893518516</v>
      </c>
      <c r="T4089" s="14">
        <f t="shared" si="68"/>
        <v>42568.742893518516</v>
      </c>
      <c r="U4089">
        <f t="shared" si="6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65"/>
        <v>11</v>
      </c>
      <c r="P4090">
        <f t="shared" si="66"/>
        <v>72</v>
      </c>
      <c r="Q4090" s="10" t="s">
        <v>8315</v>
      </c>
      <c r="R4090" t="s">
        <v>8316</v>
      </c>
      <c r="S4090" s="15">
        <f t="shared" si="67"/>
        <v>41990.612546296295</v>
      </c>
      <c r="T4090" s="14">
        <f t="shared" si="68"/>
        <v>42020.434722222228</v>
      </c>
      <c r="U4090">
        <f t="shared" si="6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65"/>
        <v>5</v>
      </c>
      <c r="P4091">
        <f t="shared" si="66"/>
        <v>30</v>
      </c>
      <c r="Q4091" s="10" t="s">
        <v>8315</v>
      </c>
      <c r="R4091" t="s">
        <v>8316</v>
      </c>
      <c r="S4091" s="15">
        <f t="shared" si="67"/>
        <v>42122.732499999998</v>
      </c>
      <c r="T4091" s="14">
        <f t="shared" si="68"/>
        <v>42155.732638888891</v>
      </c>
      <c r="U4091">
        <f t="shared" si="6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65"/>
        <v>3</v>
      </c>
      <c r="P4092">
        <f t="shared" si="66"/>
        <v>10.67</v>
      </c>
      <c r="Q4092" s="10" t="s">
        <v>8315</v>
      </c>
      <c r="R4092" t="s">
        <v>8316</v>
      </c>
      <c r="S4092" s="15">
        <f t="shared" si="67"/>
        <v>42209.67288194444</v>
      </c>
      <c r="T4092" s="14">
        <f t="shared" si="68"/>
        <v>42223.625</v>
      </c>
      <c r="U4092">
        <f t="shared" si="6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65"/>
        <v>13</v>
      </c>
      <c r="P4093">
        <f t="shared" si="66"/>
        <v>25.5</v>
      </c>
      <c r="Q4093" s="10" t="s">
        <v>8315</v>
      </c>
      <c r="R4093" t="s">
        <v>8316</v>
      </c>
      <c r="S4093" s="15">
        <f t="shared" si="67"/>
        <v>41990.506377314814</v>
      </c>
      <c r="T4093" s="14">
        <f t="shared" si="68"/>
        <v>42020.506377314814</v>
      </c>
      <c r="U4093">
        <f t="shared" si="6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65"/>
        <v>0</v>
      </c>
      <c r="P4094">
        <f t="shared" si="66"/>
        <v>20</v>
      </c>
      <c r="Q4094" s="10" t="s">
        <v>8315</v>
      </c>
      <c r="R4094" t="s">
        <v>8316</v>
      </c>
      <c r="S4094" s="15">
        <f t="shared" si="67"/>
        <v>42039.194988425923</v>
      </c>
      <c r="T4094" s="14">
        <f t="shared" si="68"/>
        <v>42099.153321759266</v>
      </c>
      <c r="U4094">
        <f t="shared" si="6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65"/>
        <v>2</v>
      </c>
      <c r="P4095">
        <f t="shared" si="66"/>
        <v>15</v>
      </c>
      <c r="Q4095" s="10" t="s">
        <v>8315</v>
      </c>
      <c r="R4095" t="s">
        <v>8316</v>
      </c>
      <c r="S4095" s="15">
        <f t="shared" si="67"/>
        <v>42178.815891203703</v>
      </c>
      <c r="T4095" s="14">
        <f t="shared" si="68"/>
        <v>42238.815891203703</v>
      </c>
      <c r="U4095">
        <f t="shared" si="6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65"/>
        <v>37</v>
      </c>
      <c r="P4096">
        <f t="shared" si="66"/>
        <v>91.25</v>
      </c>
      <c r="Q4096" s="10" t="s">
        <v>8315</v>
      </c>
      <c r="R4096" t="s">
        <v>8316</v>
      </c>
      <c r="S4096" s="15">
        <f t="shared" si="67"/>
        <v>41890.086805555555</v>
      </c>
      <c r="T4096" s="14">
        <f t="shared" si="68"/>
        <v>41934.207638888889</v>
      </c>
      <c r="U4096">
        <f t="shared" si="6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65"/>
        <v>3</v>
      </c>
      <c r="P4097">
        <f t="shared" si="66"/>
        <v>800</v>
      </c>
      <c r="Q4097" s="10" t="s">
        <v>8315</v>
      </c>
      <c r="R4097" t="s">
        <v>8316</v>
      </c>
      <c r="S4097" s="15">
        <f t="shared" si="67"/>
        <v>42693.031828703708</v>
      </c>
      <c r="T4097" s="14">
        <f t="shared" si="68"/>
        <v>42723.031828703708</v>
      </c>
      <c r="U4097">
        <f t="shared" si="6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70">ROUND(E4098/D4098*100,0)</f>
        <v>11</v>
      </c>
      <c r="P4098">
        <f t="shared" si="66"/>
        <v>80</v>
      </c>
      <c r="Q4098" s="10" t="s">
        <v>8315</v>
      </c>
      <c r="R4098" t="s">
        <v>8316</v>
      </c>
      <c r="S4098" s="15">
        <f t="shared" si="67"/>
        <v>42750.530312499999</v>
      </c>
      <c r="T4098" s="14">
        <f t="shared" si="68"/>
        <v>42794.368749999994</v>
      </c>
      <c r="U4098">
        <f t="shared" si="6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70"/>
        <v>0</v>
      </c>
      <c r="P4099">
        <f t="shared" ref="P4099:P4115" si="71">IFERROR(ROUND(E4099/L4099,2),0)</f>
        <v>0</v>
      </c>
      <c r="Q4099" s="10" t="s">
        <v>8315</v>
      </c>
      <c r="R4099" t="s">
        <v>8316</v>
      </c>
      <c r="S4099" s="15">
        <f t="shared" ref="S4099:S4115" si="72">(((J4099/60)/60)/24)+DATE(1970,1,1)</f>
        <v>42344.824502314819</v>
      </c>
      <c r="T4099" s="14">
        <f t="shared" ref="T4099:T4115" si="73">(((I4099/60)/60)/24)+DATE(1970,1,1)</f>
        <v>42400.996527777781</v>
      </c>
      <c r="U4099">
        <f t="shared" si="69"/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70"/>
        <v>0</v>
      </c>
      <c r="P4100">
        <f t="shared" si="71"/>
        <v>0</v>
      </c>
      <c r="Q4100" s="10" t="s">
        <v>8315</v>
      </c>
      <c r="R4100" t="s">
        <v>8316</v>
      </c>
      <c r="S4100" s="15">
        <f t="shared" si="72"/>
        <v>42495.722187499996</v>
      </c>
      <c r="T4100" s="14">
        <f t="shared" si="73"/>
        <v>42525.722187499996</v>
      </c>
      <c r="U4100">
        <f t="shared" si="69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70"/>
        <v>1</v>
      </c>
      <c r="P4101">
        <f t="shared" si="71"/>
        <v>50</v>
      </c>
      <c r="Q4101" s="10" t="s">
        <v>8315</v>
      </c>
      <c r="R4101" t="s">
        <v>8316</v>
      </c>
      <c r="S4101" s="15">
        <f t="shared" si="72"/>
        <v>42570.850381944445</v>
      </c>
      <c r="T4101" s="14">
        <f t="shared" si="73"/>
        <v>42615.850381944445</v>
      </c>
      <c r="U4101">
        <f t="shared" si="69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70"/>
        <v>0</v>
      </c>
      <c r="P4102">
        <f t="shared" si="71"/>
        <v>0</v>
      </c>
      <c r="Q4102" s="10" t="s">
        <v>8315</v>
      </c>
      <c r="R4102" t="s">
        <v>8316</v>
      </c>
      <c r="S4102" s="15">
        <f t="shared" si="72"/>
        <v>41927.124884259261</v>
      </c>
      <c r="T4102" s="14">
        <f t="shared" si="73"/>
        <v>41937.124884259261</v>
      </c>
      <c r="U4102">
        <f t="shared" si="69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70"/>
        <v>0</v>
      </c>
      <c r="P4103">
        <f t="shared" si="71"/>
        <v>0</v>
      </c>
      <c r="Q4103" s="10" t="s">
        <v>8315</v>
      </c>
      <c r="R4103" t="s">
        <v>8316</v>
      </c>
      <c r="S4103" s="15">
        <f t="shared" si="72"/>
        <v>42730.903726851851</v>
      </c>
      <c r="T4103" s="14">
        <f t="shared" si="73"/>
        <v>42760.903726851851</v>
      </c>
      <c r="U4103">
        <f t="shared" si="69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70"/>
        <v>27</v>
      </c>
      <c r="P4104">
        <f t="shared" si="71"/>
        <v>22.83</v>
      </c>
      <c r="Q4104" s="10" t="s">
        <v>8315</v>
      </c>
      <c r="R4104" t="s">
        <v>8316</v>
      </c>
      <c r="S4104" s="15">
        <f t="shared" si="72"/>
        <v>42475.848067129627</v>
      </c>
      <c r="T4104" s="14">
        <f t="shared" si="73"/>
        <v>42505.848067129627</v>
      </c>
      <c r="U4104">
        <f t="shared" si="69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70"/>
        <v>10</v>
      </c>
      <c r="P4105">
        <f t="shared" si="71"/>
        <v>16.670000000000002</v>
      </c>
      <c r="Q4105" s="10" t="s">
        <v>8315</v>
      </c>
      <c r="R4105" t="s">
        <v>8316</v>
      </c>
      <c r="S4105" s="15">
        <f t="shared" si="72"/>
        <v>42188.83293981482</v>
      </c>
      <c r="T4105" s="14">
        <f t="shared" si="73"/>
        <v>42242.772222222222</v>
      </c>
      <c r="U4105">
        <f t="shared" si="69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70"/>
        <v>21</v>
      </c>
      <c r="P4106">
        <f t="shared" si="71"/>
        <v>45.79</v>
      </c>
      <c r="Q4106" s="10" t="s">
        <v>8315</v>
      </c>
      <c r="R4106" t="s">
        <v>8316</v>
      </c>
      <c r="S4106" s="15">
        <f t="shared" si="72"/>
        <v>42640.278171296297</v>
      </c>
      <c r="T4106" s="14">
        <f t="shared" si="73"/>
        <v>42670.278171296297</v>
      </c>
      <c r="U4106">
        <f t="shared" si="69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70"/>
        <v>7</v>
      </c>
      <c r="P4107">
        <f t="shared" si="71"/>
        <v>383.33</v>
      </c>
      <c r="Q4107" s="10" t="s">
        <v>8315</v>
      </c>
      <c r="R4107" t="s">
        <v>8316</v>
      </c>
      <c r="S4107" s="15">
        <f t="shared" si="72"/>
        <v>42697.010520833333</v>
      </c>
      <c r="T4107" s="14">
        <f t="shared" si="73"/>
        <v>42730.010520833333</v>
      </c>
      <c r="U4107">
        <f t="shared" si="69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70"/>
        <v>71</v>
      </c>
      <c r="P4108">
        <f t="shared" si="71"/>
        <v>106.97</v>
      </c>
      <c r="Q4108" s="10" t="s">
        <v>8315</v>
      </c>
      <c r="R4108" t="s">
        <v>8316</v>
      </c>
      <c r="S4108" s="15">
        <f t="shared" si="72"/>
        <v>42053.049375000002</v>
      </c>
      <c r="T4108" s="14">
        <f t="shared" si="73"/>
        <v>42096.041666666672</v>
      </c>
      <c r="U4108">
        <f t="shared" si="69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70"/>
        <v>2</v>
      </c>
      <c r="P4109">
        <f t="shared" si="71"/>
        <v>10.25</v>
      </c>
      <c r="Q4109" s="10" t="s">
        <v>8315</v>
      </c>
      <c r="R4109" t="s">
        <v>8316</v>
      </c>
      <c r="S4109" s="15">
        <f t="shared" si="72"/>
        <v>41883.916678240741</v>
      </c>
      <c r="T4109" s="14">
        <f t="shared" si="73"/>
        <v>41906.916678240741</v>
      </c>
      <c r="U4109">
        <f t="shared" si="69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70"/>
        <v>2</v>
      </c>
      <c r="P4110">
        <f t="shared" si="71"/>
        <v>59</v>
      </c>
      <c r="Q4110" s="10" t="s">
        <v>8315</v>
      </c>
      <c r="R4110" t="s">
        <v>8316</v>
      </c>
      <c r="S4110" s="15">
        <f t="shared" si="72"/>
        <v>42767.031678240746</v>
      </c>
      <c r="T4110" s="14">
        <f t="shared" si="73"/>
        <v>42797.208333333328</v>
      </c>
      <c r="U4110">
        <f t="shared" si="69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70"/>
        <v>0</v>
      </c>
      <c r="P4111">
        <f t="shared" si="71"/>
        <v>0</v>
      </c>
      <c r="Q4111" s="10" t="s">
        <v>8315</v>
      </c>
      <c r="R4111" t="s">
        <v>8316</v>
      </c>
      <c r="S4111" s="15">
        <f t="shared" si="72"/>
        <v>42307.539398148147</v>
      </c>
      <c r="T4111" s="14">
        <f t="shared" si="73"/>
        <v>42337.581064814818</v>
      </c>
      <c r="U4111">
        <f t="shared" si="69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70"/>
        <v>29</v>
      </c>
      <c r="P4112">
        <f t="shared" si="71"/>
        <v>14.33</v>
      </c>
      <c r="Q4112" s="10" t="s">
        <v>8315</v>
      </c>
      <c r="R4112" t="s">
        <v>8316</v>
      </c>
      <c r="S4112" s="15">
        <f t="shared" si="72"/>
        <v>42512.626747685179</v>
      </c>
      <c r="T4112" s="14">
        <f t="shared" si="73"/>
        <v>42572.626747685179</v>
      </c>
      <c r="U4112">
        <f t="shared" si="69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70"/>
        <v>3</v>
      </c>
      <c r="P4113">
        <f t="shared" si="71"/>
        <v>15.67</v>
      </c>
      <c r="Q4113" s="10" t="s">
        <v>8315</v>
      </c>
      <c r="R4113" t="s">
        <v>8316</v>
      </c>
      <c r="S4113" s="15">
        <f t="shared" si="72"/>
        <v>42029.135879629626</v>
      </c>
      <c r="T4113" s="14">
        <f t="shared" si="73"/>
        <v>42059.135879629626</v>
      </c>
      <c r="U4113">
        <f t="shared" si="69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70"/>
        <v>0</v>
      </c>
      <c r="P4114">
        <f t="shared" si="71"/>
        <v>1</v>
      </c>
      <c r="Q4114" s="10" t="s">
        <v>8315</v>
      </c>
      <c r="R4114" t="s">
        <v>8316</v>
      </c>
      <c r="S4114" s="15">
        <f t="shared" si="72"/>
        <v>42400.946597222224</v>
      </c>
      <c r="T4114" s="14">
        <f t="shared" si="73"/>
        <v>42428</v>
      </c>
      <c r="U4114">
        <f t="shared" si="69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70"/>
        <v>0</v>
      </c>
      <c r="P4115">
        <f t="shared" si="71"/>
        <v>1</v>
      </c>
      <c r="Q4115" s="10" t="s">
        <v>8315</v>
      </c>
      <c r="R4115" t="s">
        <v>8316</v>
      </c>
      <c r="S4115" s="15">
        <f t="shared" si="72"/>
        <v>42358.573182870372</v>
      </c>
      <c r="T4115" s="14">
        <f t="shared" si="73"/>
        <v>42377.273611111115</v>
      </c>
      <c r="U4115">
        <f t="shared" si="69"/>
        <v>2015</v>
      </c>
    </row>
  </sheetData>
  <autoFilter ref="A1:U4115" xr:uid="{00000000-0001-0000-0000-000000000000}">
    <filterColumn colId="3">
      <customFilters and="1">
        <customFilter operator="greaterThanOrEqual" val="15000"/>
        <customFilter operator="lessThanOrEqual" val="19999"/>
      </customFilters>
    </filterColumn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E67D4-948E-3F4F-9E4E-6920984ED587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2AAC-CFD9-3443-8F34-B417616E6AF3}">
  <dimension ref="A1:T413"/>
  <sheetViews>
    <sheetView workbookViewId="0">
      <selection activeCell="C3" sqref="C3"/>
    </sheetView>
  </sheetViews>
  <sheetFormatPr baseColWidth="10" defaultRowHeight="15" x14ac:dyDescent="0.2"/>
  <cols>
    <col min="2" max="2" width="11" customWidth="1"/>
    <col min="3" max="3" width="3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4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4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4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4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4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4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4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4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4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4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4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4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4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4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4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4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4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4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4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4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4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4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4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4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4">
        <v>42459.610416666663</v>
      </c>
    </row>
    <row r="39" spans="1:20" ht="80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4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4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4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4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4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4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4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4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4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4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4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4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4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4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4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4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4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4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4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4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4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4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4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4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4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4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4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4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4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4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4">
        <v>41621.207638888889</v>
      </c>
    </row>
    <row r="90" spans="1:20" ht="64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4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4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4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4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4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4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4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4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4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4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4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4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4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4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4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4">
        <v>42355.207638888889</v>
      </c>
    </row>
    <row r="116" spans="1:20" ht="64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4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4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4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4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4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4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4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4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4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4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4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4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4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4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4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4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4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4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4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4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4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4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4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4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4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4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4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4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4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4">
        <v>42260</v>
      </c>
    </row>
    <row r="158" spans="1:20" ht="80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4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4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4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4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4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4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4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4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4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4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4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4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4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4">
        <v>42215.521087962959</v>
      </c>
    </row>
    <row r="182" spans="1:20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4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4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4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4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4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4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4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4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4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4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4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4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4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4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4">
        <v>42074.143321759257</v>
      </c>
    </row>
    <row r="206" spans="1:20" ht="80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4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4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4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4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4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4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4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4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4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4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4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4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4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4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4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4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4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4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4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4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4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4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4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4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4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4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4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4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4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4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4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4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4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4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4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4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4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4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4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4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4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4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4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4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4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4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4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4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4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4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4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4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4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4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4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4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4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4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4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4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4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4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4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4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4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4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4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4">
        <v>42693.916666666672</v>
      </c>
    </row>
    <row r="346" spans="1:20" ht="80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4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4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4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4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4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4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4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4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4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4">
        <v>41821.207638888889</v>
      </c>
    </row>
    <row r="365" spans="1:20" ht="8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4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4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4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4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4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4">
        <v>41970.639849537038</v>
      </c>
    </row>
    <row r="375" spans="1:20" ht="11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4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4">
        <v>42015.870486111111</v>
      </c>
    </row>
    <row r="379" spans="1:20" ht="80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4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4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4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4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4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4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4">
        <v>42097.576249999998</v>
      </c>
    </row>
    <row r="388" spans="1:20" ht="48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4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4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4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4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4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4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4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4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4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4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4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4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4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4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4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921BB-C722-ED4D-BD8A-9D1A5F4AC92D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3" width="11.1640625" style="19" bestFit="1" customWidth="1"/>
  </cols>
  <sheetData>
    <row r="1" spans="1:3" x14ac:dyDescent="0.2">
      <c r="B1" s="19" t="s">
        <v>8384</v>
      </c>
      <c r="C1" s="19" t="s">
        <v>8389</v>
      </c>
    </row>
    <row r="2" spans="1:3" x14ac:dyDescent="0.2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84E4B-C00B-9D4C-9138-AF1EB15DCCCE}">
  <dimension ref="A1:F6"/>
  <sheetViews>
    <sheetView workbookViewId="0">
      <selection activeCell="F2" sqref="F2:F6"/>
    </sheetView>
  </sheetViews>
  <sheetFormatPr baseColWidth="10" defaultRowHeight="16" x14ac:dyDescent="0.2"/>
  <cols>
    <col min="1" max="1" width="34.33203125" style="17" bestFit="1" customWidth="1"/>
    <col min="2" max="2" width="38.6640625" customWidth="1"/>
  </cols>
  <sheetData>
    <row r="1" spans="1:6" x14ac:dyDescent="0.2">
      <c r="B1" t="s">
        <v>8379</v>
      </c>
      <c r="C1" t="s">
        <v>8380</v>
      </c>
      <c r="D1" t="s">
        <v>8381</v>
      </c>
      <c r="E1" t="s">
        <v>8382</v>
      </c>
      <c r="F1" t="s">
        <v>8383</v>
      </c>
    </row>
    <row r="2" spans="1:6" ht="85" x14ac:dyDescent="0.2">
      <c r="A2" s="16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VLOOKUP(A2,kickstarter!B:F,4,0)</f>
        <v>2020</v>
      </c>
      <c r="E2">
        <f>VLOOKUP(A2,kickstarter!B:P,15,0)</f>
        <v>51.79</v>
      </c>
      <c r="F2">
        <f>VLOOKUP(A2,kickstarter!B:Q,11,0)</f>
        <v>39</v>
      </c>
    </row>
    <row r="3" spans="1:6" ht="85" x14ac:dyDescent="0.2">
      <c r="A3" s="16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VLOOKUP(A3,kickstarter!B:F,4,0)</f>
        <v>2020</v>
      </c>
      <c r="E3">
        <f>VLOOKUP(A3,kickstarter!B:P,15,0)</f>
        <v>36.07</v>
      </c>
      <c r="F3">
        <f>VLOOKUP(A3,kickstarter!B:Q,11,0)</f>
        <v>56</v>
      </c>
    </row>
    <row r="4" spans="1:6" ht="85" x14ac:dyDescent="0.2">
      <c r="A4" s="16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VLOOKUP(A4,kickstarter!B:F,4,0)</f>
        <v>2576</v>
      </c>
      <c r="E4">
        <f>VLOOKUP(A4,kickstarter!B:P,15,0)</f>
        <v>33.03</v>
      </c>
      <c r="F4">
        <f>VLOOKUP(A4,kickstarter!B:Q,11,0)</f>
        <v>78</v>
      </c>
    </row>
    <row r="5" spans="1:6" ht="68" x14ac:dyDescent="0.2">
      <c r="A5" s="16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VLOOKUP(A5,kickstarter!B:F,4,0)</f>
        <v>1168</v>
      </c>
      <c r="E5">
        <f>VLOOKUP(A5,kickstarter!B:P,15,0)</f>
        <v>44.92</v>
      </c>
      <c r="F5">
        <f>VLOOKUP(A5,kickstarter!B:Q,11,0)</f>
        <v>26</v>
      </c>
    </row>
    <row r="6" spans="1:6" ht="85" x14ac:dyDescent="0.2">
      <c r="A6" s="1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VLOOKUP(A6,kickstarter!B:F,4,0)</f>
        <v>4137</v>
      </c>
      <c r="E6">
        <f>VLOOKUP(A6,kickstarter!B:P,15,0)</f>
        <v>36.61</v>
      </c>
      <c r="F6">
        <f>VLOOKUP(A6,kickstarter!B:Q,11,0)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093CF-16BC-F146-A6F8-5F21A07D38F6}">
  <dimension ref="A1:E7"/>
  <sheetViews>
    <sheetView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 s="20">
        <v>70</v>
      </c>
      <c r="C6" s="20">
        <v>6</v>
      </c>
      <c r="D6" s="20">
        <v>238</v>
      </c>
      <c r="E6" s="20">
        <v>314</v>
      </c>
    </row>
    <row r="7" spans="1:5" x14ac:dyDescent="0.2">
      <c r="A7" s="12" t="s">
        <v>8362</v>
      </c>
      <c r="B7" s="20">
        <v>70</v>
      </c>
      <c r="C7" s="20">
        <v>6</v>
      </c>
      <c r="D7" s="20">
        <v>238</v>
      </c>
      <c r="E7" s="2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Successful US Kickstarters</vt:lpstr>
      <vt:lpstr>Descriptive Statistics</vt:lpstr>
      <vt:lpstr>Edinburgh Reasearch</vt:lpstr>
      <vt:lpstr>Sub 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Merry Martin</cp:lastModifiedBy>
  <dcterms:created xsi:type="dcterms:W3CDTF">2017-04-20T15:17:24Z</dcterms:created>
  <dcterms:modified xsi:type="dcterms:W3CDTF">2022-10-20T17:23:42Z</dcterms:modified>
</cp:coreProperties>
</file>