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work\鹏网\长期\东明石化\东明石化总部监控改造\招标\"/>
    </mc:Choice>
  </mc:AlternateContent>
  <xr:revisionPtr revIDLastSave="0" documentId="13_ncr:1_{614F3866-9999-41C3-B2AA-817AE9D9E5D0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工程量清单" sheetId="1" r:id="rId1"/>
    <sheet name="摄像机点位明细" sheetId="2" r:id="rId2"/>
  </sheets>
  <definedNames>
    <definedName name="_xlnm._FilterDatabase" localSheetId="0" hidden="1">工程量清单!$A$4:$N$48</definedName>
    <definedName name="_xlnm.Print_Titles" localSheetId="0">工程量清单!$4:$4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48" i="1" l="1"/>
  <c r="P40" i="1"/>
  <c r="Q40" i="1" s="1"/>
  <c r="P41" i="1"/>
  <c r="Q41" i="1" s="1"/>
  <c r="P42" i="1"/>
  <c r="Q42" i="1" s="1"/>
  <c r="P43" i="1"/>
  <c r="Q43" i="1" s="1"/>
  <c r="P44" i="1"/>
  <c r="Q44" i="1"/>
  <c r="P45" i="1"/>
  <c r="Q45" i="1" s="1"/>
  <c r="P46" i="1"/>
  <c r="Q46" i="1" s="1"/>
  <c r="P47" i="1"/>
  <c r="Q47" i="1" s="1"/>
  <c r="P39" i="1"/>
  <c r="Q39" i="1" s="1"/>
  <c r="P33" i="1"/>
  <c r="Q33" i="1" s="1"/>
  <c r="P34" i="1"/>
  <c r="Q34" i="1" s="1"/>
  <c r="P35" i="1"/>
  <c r="Q35" i="1" s="1"/>
  <c r="P36" i="1"/>
  <c r="Q36" i="1" s="1"/>
  <c r="P37" i="1"/>
  <c r="Q37" i="1" s="1"/>
  <c r="P32" i="1"/>
  <c r="Q32" i="1" s="1"/>
  <c r="P30" i="1"/>
  <c r="Q30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23" i="1"/>
  <c r="Q23" i="1" s="1"/>
  <c r="P20" i="1"/>
  <c r="Q20" i="1" s="1"/>
  <c r="P21" i="1"/>
  <c r="Q21" i="1" s="1"/>
  <c r="P19" i="1"/>
  <c r="Q19" i="1" s="1"/>
  <c r="P16" i="1"/>
  <c r="Q16" i="1" s="1"/>
  <c r="P17" i="1"/>
  <c r="Q17" i="1" s="1"/>
  <c r="P15" i="1"/>
  <c r="Q15" i="1" s="1"/>
  <c r="P12" i="1"/>
  <c r="Q12" i="1" s="1"/>
  <c r="P7" i="1"/>
  <c r="Q7" i="1" s="1"/>
  <c r="P8" i="1"/>
  <c r="Q8" i="1"/>
  <c r="P9" i="1"/>
  <c r="Q9" i="1" s="1"/>
  <c r="Q6" i="1"/>
  <c r="P6" i="1"/>
  <c r="O2" i="1"/>
  <c r="M50" i="1"/>
  <c r="M39" i="1" l="1"/>
  <c r="F34" i="1"/>
  <c r="N34" i="1" s="1"/>
  <c r="N39" i="1"/>
  <c r="N47" i="1"/>
  <c r="N46" i="1"/>
  <c r="N45" i="1"/>
  <c r="N44" i="1"/>
  <c r="N42" i="1"/>
  <c r="N41" i="1"/>
  <c r="N40" i="1"/>
  <c r="N37" i="1"/>
  <c r="N36" i="1"/>
  <c r="N35" i="1"/>
  <c r="N33" i="1"/>
  <c r="N32" i="1"/>
  <c r="N30" i="1"/>
  <c r="N29" i="1"/>
  <c r="N28" i="1"/>
  <c r="N27" i="1"/>
  <c r="N26" i="1"/>
  <c r="N25" i="1"/>
  <c r="N24" i="1"/>
  <c r="N23" i="1"/>
  <c r="N21" i="1"/>
  <c r="N20" i="1"/>
  <c r="N19" i="1"/>
  <c r="N17" i="1"/>
  <c r="N16" i="1"/>
  <c r="N15" i="1"/>
  <c r="N13" i="1"/>
  <c r="N12" i="1"/>
  <c r="N9" i="1"/>
  <c r="N8" i="1"/>
  <c r="N7" i="1"/>
  <c r="N6" i="1" l="1"/>
  <c r="A6" i="1" l="1"/>
  <c r="I33" i="1"/>
  <c r="A7" i="1" l="1"/>
  <c r="A8" i="1" s="1"/>
  <c r="A9" i="1" s="1"/>
  <c r="A12" i="1" l="1"/>
  <c r="A13" i="1" l="1"/>
  <c r="A15" i="1" l="1"/>
  <c r="A16" i="1" l="1"/>
  <c r="A17" i="1" s="1"/>
  <c r="A19" i="1" l="1"/>
  <c r="A20" i="1" l="1"/>
  <c r="A21" i="1" s="1"/>
  <c r="A23" i="1" s="1"/>
  <c r="A24" i="1" l="1"/>
  <c r="A25" i="1" s="1"/>
  <c r="A26" i="1" s="1"/>
  <c r="A27" i="1" s="1"/>
  <c r="A28" i="1" s="1"/>
  <c r="A29" i="1" l="1"/>
  <c r="A30" i="1" l="1"/>
  <c r="G19" i="2" l="1"/>
  <c r="F19" i="2"/>
  <c r="E19" i="2"/>
  <c r="D19" i="2"/>
  <c r="I47" i="1"/>
  <c r="I46" i="1"/>
  <c r="I45" i="1"/>
  <c r="I44" i="1"/>
  <c r="I42" i="1"/>
  <c r="I41" i="1"/>
  <c r="I40" i="1"/>
  <c r="I39" i="1"/>
  <c r="I37" i="1"/>
  <c r="I36" i="1"/>
  <c r="I35" i="1"/>
  <c r="I34" i="1"/>
  <c r="I30" i="1"/>
  <c r="I29" i="1"/>
  <c r="I28" i="1"/>
  <c r="I27" i="1"/>
  <c r="I26" i="1"/>
  <c r="I25" i="1"/>
  <c r="I24" i="1"/>
  <c r="I23" i="1"/>
  <c r="I21" i="1"/>
  <c r="I20" i="1"/>
  <c r="I19" i="1"/>
  <c r="I17" i="1"/>
  <c r="I16" i="1"/>
  <c r="I15" i="1"/>
  <c r="I13" i="1"/>
  <c r="I12" i="1"/>
  <c r="F10" i="1"/>
  <c r="N10" i="1" s="1"/>
  <c r="N48" i="1" s="1"/>
  <c r="N49" i="1" s="1"/>
  <c r="I9" i="1"/>
  <c r="I8" i="1"/>
  <c r="I7" i="1"/>
  <c r="I6" i="1"/>
  <c r="I48" i="1" l="1"/>
  <c r="A32" i="1"/>
  <c r="A33" i="1" l="1"/>
  <c r="A34" i="1" s="1"/>
  <c r="A35" i="1" s="1"/>
  <c r="A36" i="1" s="1"/>
  <c r="A37" i="1" s="1"/>
  <c r="A39" i="1" s="1"/>
  <c r="A40" i="1" s="1"/>
  <c r="A41" i="1" s="1"/>
  <c r="A42" i="1" s="1"/>
  <c r="A44" i="1" s="1"/>
  <c r="A45" i="1" s="1"/>
  <c r="A46" i="1" s="1"/>
  <c r="A47" i="1" s="1"/>
</calcChain>
</file>

<file path=xl/sharedStrings.xml><?xml version="1.0" encoding="utf-8"?>
<sst xmlns="http://schemas.openxmlformats.org/spreadsheetml/2006/main" count="286" uniqueCount="198">
  <si>
    <t>序号</t>
  </si>
  <si>
    <t>设备/材料名称</t>
  </si>
  <si>
    <t>品牌/型号</t>
  </si>
  <si>
    <t>主要技术参数 / 规格</t>
  </si>
  <si>
    <t>单位</t>
  </si>
  <si>
    <t>数量</t>
  </si>
  <si>
    <t>性质</t>
  </si>
  <si>
    <t>单价(元)</t>
  </si>
  <si>
    <t>合价(元)</t>
  </si>
  <si>
    <t>备注</t>
  </si>
  <si>
    <t>一、前端采集设备</t>
  </si>
  <si>
    <t>网络高清枪型摄像机（周界补盲）</t>
  </si>
  <si>
    <t>台</t>
  </si>
  <si>
    <t>新增</t>
  </si>
  <si>
    <t>宽动态卡口/枪型摄像机（门岗补盲）</t>
  </si>
  <si>
    <t>网络摄像机（老旧更换）</t>
  </si>
  <si>
    <t>前端摄像机小计</t>
  </si>
  <si>
    <t>二、智能分析设备</t>
  </si>
  <si>
    <r>
      <rPr>
        <sz val="10"/>
        <color rgb="FF000000"/>
        <rFont val="宋体"/>
        <family val="3"/>
        <charset val="134"/>
      </rPr>
      <t>AI</t>
    </r>
    <r>
      <rPr>
        <sz val="10"/>
        <color rgb="FF000000"/>
        <rFont val="Noto Sans CJK SC"/>
        <family val="2"/>
      </rPr>
      <t>边缘算力分析服务器</t>
    </r>
  </si>
  <si>
    <r>
      <rPr>
        <sz val="10"/>
        <color rgb="FF000000"/>
        <rFont val="宋体"/>
        <family val="3"/>
        <charset val="134"/>
      </rPr>
      <t>AI</t>
    </r>
    <r>
      <rPr>
        <sz val="10"/>
        <color rgb="FF000000"/>
        <rFont val="Noto Sans CJK SC"/>
        <family val="2"/>
      </rPr>
      <t>行为分析算法授权</t>
    </r>
  </si>
  <si>
    <t>海康威视
（随服务器/按路授权）</t>
  </si>
  <si>
    <t>周界入侵、越线报警等行为分析算法，按路授权，报警统一接入平台</t>
  </si>
  <si>
    <t>路</t>
  </si>
  <si>
    <t>对应需AI升级摄像机193台</t>
  </si>
  <si>
    <t>三、平台与软件</t>
  </si>
  <si>
    <t>平台服务器</t>
  </si>
  <si>
    <t>海康威视
DS-VM22R-CL/R2</t>
  </si>
  <si>
    <r>
      <rPr>
        <sz val="8.5"/>
        <rFont val="宋体"/>
        <family val="3"/>
        <charset val="134"/>
      </rPr>
      <t>2U</t>
    </r>
    <r>
      <rPr>
        <sz val="8.5"/>
        <rFont val="Noto Sans CJK SC"/>
        <family val="2"/>
      </rPr>
      <t>双路机架服务器，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颗海光</t>
    </r>
    <r>
      <rPr>
        <sz val="8.5"/>
        <rFont val="宋体"/>
        <family val="3"/>
        <charset val="134"/>
      </rPr>
      <t>C86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3350</t>
    </r>
    <r>
      <rPr>
        <sz val="8.5"/>
        <rFont val="Noto Sans CJK SC"/>
        <family val="2"/>
      </rPr>
      <t>）处理器，≥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核、主频≥</t>
    </r>
    <r>
      <rPr>
        <sz val="8.5"/>
        <rFont val="宋体"/>
        <family val="3"/>
        <charset val="134"/>
      </rPr>
      <t xml:space="preserve">3.0GHz
</t>
    </r>
    <r>
      <rPr>
        <sz val="8.5"/>
        <rFont val="Noto Sans CJK SC"/>
        <family val="2"/>
      </rPr>
      <t>内存</t>
    </r>
    <r>
      <rPr>
        <sz val="8.5"/>
        <rFont val="宋体"/>
        <family val="3"/>
        <charset val="134"/>
      </rPr>
      <t>64G DDR4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插槽，最大可扩至</t>
    </r>
    <r>
      <rPr>
        <sz val="8.5"/>
        <rFont val="宋体"/>
        <family val="3"/>
        <charset val="134"/>
      </rPr>
      <t>1TB</t>
    </r>
    <r>
      <rPr>
        <sz val="8.5"/>
        <rFont val="Noto Sans CJK SC"/>
        <family val="2"/>
      </rPr>
      <t>）
系统盘</t>
    </r>
    <r>
      <rPr>
        <sz val="8.5"/>
        <rFont val="宋体"/>
        <family val="3"/>
        <charset val="134"/>
      </rPr>
      <t>2×600G 10K SAS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RAID1</t>
    </r>
    <r>
      <rPr>
        <sz val="8.5"/>
        <rFont val="Noto Sans CJK SC"/>
        <family val="2"/>
      </rPr>
      <t>），前置最多</t>
    </r>
    <r>
      <rPr>
        <sz val="8.5"/>
        <rFont val="宋体"/>
        <family val="3"/>
        <charset val="134"/>
      </rPr>
      <t>12×3.5"</t>
    </r>
    <r>
      <rPr>
        <sz val="8.5"/>
        <rFont val="Noto Sans CJK SC"/>
        <family val="2"/>
      </rPr>
      <t>热插拔盘
配</t>
    </r>
    <r>
      <rPr>
        <sz val="8.5"/>
        <rFont val="宋体"/>
        <family val="3"/>
        <charset val="134"/>
      </rPr>
      <t>SAS_HBA</t>
    </r>
    <r>
      <rPr>
        <sz val="8.5"/>
        <rFont val="Noto Sans CJK SC"/>
        <family val="2"/>
      </rPr>
      <t>阵列卡（</t>
    </r>
    <r>
      <rPr>
        <sz val="8.5"/>
        <rFont val="宋体"/>
        <family val="3"/>
        <charset val="134"/>
      </rPr>
      <t>RAID0/1/10</t>
    </r>
    <r>
      <rPr>
        <sz val="8.5"/>
        <rFont val="Noto Sans CJK SC"/>
        <family val="2"/>
      </rPr>
      <t>），最多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插槽
网口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千兆板载</t>
    </r>
    <r>
      <rPr>
        <sz val="8.5"/>
        <rFont val="宋体"/>
        <family val="3"/>
        <charset val="134"/>
      </rPr>
      <t>+2×</t>
    </r>
    <r>
      <rPr>
        <sz val="8.5"/>
        <rFont val="Noto Sans CJK SC"/>
        <family val="2"/>
      </rPr>
      <t>千兆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，可选配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 xml:space="preserve">万兆
</t>
    </r>
    <r>
      <rPr>
        <sz val="8.5"/>
        <rFont val="宋体"/>
        <family val="3"/>
        <charset val="134"/>
      </rPr>
      <t>550W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1+1</t>
    </r>
    <r>
      <rPr>
        <sz val="8.5"/>
        <rFont val="Noto Sans CJK SC"/>
        <family val="2"/>
      </rPr>
      <t>）铂金冗余电源；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IPMI</t>
    </r>
    <r>
      <rPr>
        <sz val="8.5"/>
        <rFont val="Noto Sans CJK SC"/>
        <family val="2"/>
      </rPr>
      <t>管理口</t>
    </r>
  </si>
  <si>
    <r>
      <rPr>
        <sz val="9"/>
        <color rgb="FF595959"/>
        <rFont val="宋体"/>
        <family val="3"/>
        <charset val="134"/>
      </rPr>
      <t>ISC</t>
    </r>
    <r>
      <rPr>
        <sz val="9"/>
        <color rgb="FF595959"/>
        <rFont val="Noto Sans CJK SC"/>
        <family val="2"/>
      </rPr>
      <t>平台服务器</t>
    </r>
    <r>
      <rPr>
        <sz val="9"/>
        <color rgb="FF595959"/>
        <rFont val="宋体"/>
        <family val="3"/>
        <charset val="134"/>
      </rPr>
      <t>3</t>
    </r>
    <r>
      <rPr>
        <sz val="9"/>
        <color rgb="FF595959"/>
        <rFont val="Noto Sans CJK SC"/>
        <family val="2"/>
      </rPr>
      <t>台，运维平台服务器</t>
    </r>
    <r>
      <rPr>
        <sz val="9"/>
        <color rgb="FF595959"/>
        <rFont val="宋体"/>
        <family val="3"/>
        <charset val="134"/>
      </rPr>
      <t>1</t>
    </r>
    <r>
      <rPr>
        <sz val="9"/>
        <color rgb="FF595959"/>
        <rFont val="Noto Sans CJK SC"/>
        <family val="2"/>
      </rPr>
      <t>台（全新采购，不利旧）</t>
    </r>
  </si>
  <si>
    <t>视频及报警接入授权</t>
  </si>
  <si>
    <t>海康威视
（软件授权）</t>
  </si>
  <si>
    <t>视频+报警接入授权，新增≥3000路，含扩展余量</t>
  </si>
  <si>
    <t>全新采购，不利旧</t>
  </si>
  <si>
    <t>时钟同步服务器（NTP）</t>
  </si>
  <si>
    <t>（待选型）</t>
  </si>
  <si>
    <r>
      <rPr>
        <sz val="8.5"/>
        <color rgb="FF000000"/>
        <rFont val="宋体"/>
        <family val="3"/>
        <charset val="134"/>
      </rPr>
      <t>NTP/GPS·</t>
    </r>
    <r>
      <rPr>
        <sz val="8.5"/>
        <color rgb="FF000000"/>
        <rFont val="Noto Sans CJK SC"/>
        <family val="2"/>
      </rPr>
      <t>北斗统一授时，为管理平台、</t>
    </r>
    <r>
      <rPr>
        <sz val="8.5"/>
        <color rgb="FF000000"/>
        <rFont val="宋体"/>
        <family val="3"/>
        <charset val="134"/>
      </rPr>
      <t>NVR</t>
    </r>
    <r>
      <rPr>
        <sz val="8.5"/>
        <color rgb="FF000000"/>
        <rFont val="Noto Sans CJK SC"/>
        <family val="2"/>
      </rPr>
      <t>及前端设备提供统一时间基准，保证录像与报警时序一致，满足等保要求</t>
    </r>
  </si>
  <si>
    <t>新增，规格以深化设计为准</t>
  </si>
  <si>
    <t>四、存储设备</t>
  </si>
  <si>
    <t>网络硬盘录像机（32路）</t>
  </si>
  <si>
    <t>海康威视
DS-8632NX-K9/Pro</t>
  </si>
  <si>
    <t>满足90天录像，预留10%余量；不含硬盘</t>
  </si>
  <si>
    <t>网络硬盘录像机（64路）</t>
  </si>
  <si>
    <t>海康威视
DS-8664NX-I16/Pro</t>
  </si>
  <si>
    <r>
      <rPr>
        <sz val="8.5"/>
        <rFont val="宋体"/>
        <family val="3"/>
        <charset val="134"/>
      </rPr>
      <t>3U</t>
    </r>
    <r>
      <rPr>
        <sz val="8.5"/>
        <rFont val="Noto Sans CJK SC"/>
        <family val="2"/>
      </rPr>
      <t>机架</t>
    </r>
    <r>
      <rPr>
        <sz val="8.5"/>
        <rFont val="宋体"/>
        <family val="3"/>
        <charset val="134"/>
      </rPr>
      <t>16</t>
    </r>
    <r>
      <rPr>
        <sz val="8.5"/>
        <rFont val="Noto Sans CJK SC"/>
        <family val="2"/>
      </rPr>
      <t>盘位嵌入式</t>
    </r>
    <r>
      <rPr>
        <sz val="8.5"/>
        <rFont val="宋体"/>
        <family val="3"/>
        <charset val="134"/>
      </rPr>
      <t>NVR</t>
    </r>
    <r>
      <rPr>
        <sz val="8.5"/>
        <rFont val="Noto Sans CJK SC"/>
        <family val="2"/>
      </rPr>
      <t>（可满配</t>
    </r>
    <r>
      <rPr>
        <sz val="8.5"/>
        <rFont val="宋体"/>
        <family val="3"/>
        <charset val="134"/>
      </rPr>
      <t>20TB</t>
    </r>
    <r>
      <rPr>
        <sz val="8.5"/>
        <rFont val="Noto Sans CJK SC"/>
        <family val="2"/>
      </rPr>
      <t>）
接入</t>
    </r>
    <r>
      <rPr>
        <sz val="8.5"/>
        <rFont val="宋体"/>
        <family val="3"/>
        <charset val="134"/>
      </rPr>
      <t>64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H.264/H.265</t>
    </r>
    <r>
      <rPr>
        <sz val="8.5"/>
        <rFont val="Noto Sans CJK SC"/>
        <family val="2"/>
      </rPr>
      <t>，最大解码</t>
    </r>
    <r>
      <rPr>
        <sz val="8.5"/>
        <rFont val="宋体"/>
        <family val="3"/>
        <charset val="134"/>
      </rPr>
      <t xml:space="preserve">48×1080P
</t>
    </r>
    <r>
      <rPr>
        <sz val="8.5"/>
        <rFont val="Noto Sans CJK SC"/>
        <family val="2"/>
      </rPr>
      <t>输入带宽</t>
    </r>
    <r>
      <rPr>
        <sz val="8.5"/>
        <rFont val="宋体"/>
        <family val="3"/>
        <charset val="134"/>
      </rPr>
      <t>512Mbps</t>
    </r>
    <r>
      <rPr>
        <sz val="8.5"/>
        <rFont val="Noto Sans CJK SC"/>
        <family val="2"/>
      </rPr>
      <t>（开</t>
    </r>
    <r>
      <rPr>
        <sz val="8.5"/>
        <rFont val="宋体"/>
        <family val="3"/>
        <charset val="134"/>
      </rPr>
      <t>RAID</t>
    </r>
    <r>
      <rPr>
        <sz val="8.5"/>
        <rFont val="Noto Sans CJK SC"/>
        <family val="2"/>
      </rPr>
      <t>为</t>
    </r>
    <r>
      <rPr>
        <sz val="8.5"/>
        <rFont val="宋体"/>
        <family val="3"/>
        <charset val="134"/>
      </rPr>
      <t>256</t>
    </r>
    <r>
      <rPr>
        <sz val="8.5"/>
        <rFont val="Noto Sans CJK SC"/>
        <family val="2"/>
      </rPr>
      <t>）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输出</t>
    </r>
    <r>
      <rPr>
        <sz val="8.5"/>
        <rFont val="宋体"/>
        <family val="3"/>
        <charset val="134"/>
      </rPr>
      <t xml:space="preserve">256Mbps
</t>
    </r>
    <r>
      <rPr>
        <sz val="8.5"/>
        <rFont val="Noto Sans CJK SC"/>
        <family val="2"/>
      </rPr>
      <t>支持</t>
    </r>
    <r>
      <rPr>
        <sz val="8.5"/>
        <rFont val="宋体"/>
        <family val="3"/>
        <charset val="134"/>
      </rPr>
      <t>RAID0/1/5/6/10+</t>
    </r>
    <r>
      <rPr>
        <sz val="8.5"/>
        <rFont val="Noto Sans CJK SC"/>
        <family val="2"/>
      </rPr>
      <t>全局热备（与智能应用互斥）
内置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，支持以文搜图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以图搜图（各</t>
    </r>
    <r>
      <rPr>
        <sz val="8.5"/>
        <rFont val="宋体"/>
        <family val="3"/>
        <charset val="134"/>
      </rPr>
      <t>64</t>
    </r>
    <r>
      <rPr>
        <sz val="8.5"/>
        <rFont val="Noto Sans CJK SC"/>
        <family val="2"/>
      </rPr>
      <t>路）、目标识别
网络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千兆，视频</t>
    </r>
    <r>
      <rPr>
        <sz val="8.5"/>
        <rFont val="宋体"/>
        <family val="3"/>
        <charset val="134"/>
      </rPr>
      <t>3×HDMI+2×VGA</t>
    </r>
  </si>
  <si>
    <t>监控级硬盘</t>
  </si>
  <si>
    <t>海康威视
（企业级监控硬盘）</t>
  </si>
  <si>
    <t>企业级监控级硬盘，配合上述NVR满足全域90天录像，配合H.265智能压缩；单盘容量以深化设计为准</t>
  </si>
  <si>
    <t>个</t>
  </si>
  <si>
    <t>配套NVR，容量以勘查为准</t>
  </si>
  <si>
    <t>五、网络传输设备</t>
  </si>
  <si>
    <r>
      <rPr>
        <sz val="10"/>
        <color rgb="FF000000"/>
        <rFont val="宋体"/>
        <family val="3"/>
        <charset val="134"/>
      </rPr>
      <t>48</t>
    </r>
    <r>
      <rPr>
        <sz val="10"/>
        <color rgb="FF000000"/>
        <rFont val="Noto Sans CJK SC"/>
        <family val="2"/>
      </rPr>
      <t>口全万兆光三层网管交换机</t>
    </r>
  </si>
  <si>
    <t>华为
S6730-S48X6Q-V2</t>
  </si>
  <si>
    <r>
      <rPr>
        <sz val="8.5"/>
        <color rgb="FF000000"/>
        <rFont val="宋体"/>
        <family val="3"/>
        <charset val="134"/>
      </rPr>
      <t>S6730-S48X6Q-V2(48</t>
    </r>
    <r>
      <rPr>
        <sz val="8.5"/>
        <color rgb="FF000000"/>
        <rFont val="Noto Sans CJK SC"/>
        <family val="2"/>
      </rPr>
      <t>个万兆</t>
    </r>
    <r>
      <rPr>
        <sz val="8.5"/>
        <color rgb="FF000000"/>
        <rFont val="宋体"/>
        <family val="3"/>
        <charset val="134"/>
      </rPr>
      <t>SFP+,6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40GE QSFP28,</t>
    </r>
    <r>
      <rPr>
        <sz val="8.5"/>
        <color rgb="FF000000"/>
        <rFont val="Noto Sans CJK SC"/>
        <family val="2"/>
      </rPr>
      <t>可选</t>
    </r>
    <r>
      <rPr>
        <sz val="8.5"/>
        <color rgb="FF000000"/>
        <rFont val="宋体"/>
        <family val="3"/>
        <charset val="134"/>
      </rPr>
      <t>license</t>
    </r>
    <r>
      <rPr>
        <sz val="8.5"/>
        <color rgb="FF000000"/>
        <rFont val="Noto Sans CJK SC"/>
        <family val="2"/>
      </rPr>
      <t>升级到</t>
    </r>
    <r>
      <rPr>
        <sz val="8.5"/>
        <color rgb="FF000000"/>
        <rFont val="宋体"/>
        <family val="3"/>
        <charset val="134"/>
      </rPr>
      <t>6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100GE QSFP28,</t>
    </r>
    <r>
      <rPr>
        <sz val="8.5"/>
        <color rgb="FF000000"/>
        <rFont val="Noto Sans CJK SC"/>
        <family val="2"/>
      </rPr>
      <t>含双电源</t>
    </r>
    <r>
      <rPr>
        <sz val="8.5"/>
        <color rgb="FF000000"/>
        <rFont val="宋体"/>
        <family val="3"/>
        <charset val="134"/>
      </rPr>
      <t>)</t>
    </r>
  </si>
  <si>
    <t>集团监控专网核心，双机热备</t>
  </si>
  <si>
    <r>
      <rPr>
        <sz val="10"/>
        <color rgb="FF000000"/>
        <rFont val="宋体"/>
        <family val="3"/>
        <charset val="134"/>
      </rPr>
      <t>24</t>
    </r>
    <r>
      <rPr>
        <sz val="10"/>
        <color rgb="FF000000"/>
        <rFont val="Noto Sans CJK SC"/>
        <family val="2"/>
      </rPr>
      <t>千兆电</t>
    </r>
    <r>
      <rPr>
        <sz val="10"/>
        <color rgb="FF000000"/>
        <rFont val="宋体"/>
        <family val="3"/>
        <charset val="134"/>
      </rPr>
      <t>/4</t>
    </r>
    <r>
      <rPr>
        <sz val="10"/>
        <color rgb="FF000000"/>
        <rFont val="Noto Sans CJK SC"/>
        <family val="2"/>
      </rPr>
      <t>万兆光交换机（园区汇聚）</t>
    </r>
  </si>
  <si>
    <t>华为
S5735-S24T4XE-V2</t>
  </si>
  <si>
    <r>
      <rPr>
        <sz val="8.5"/>
        <color rgb="FF000000"/>
        <rFont val="宋体"/>
        <family val="3"/>
        <charset val="134"/>
      </rPr>
      <t>S5735-S24T4XE-V2(24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10/100/1000BASE-T</t>
    </r>
    <r>
      <rPr>
        <sz val="8.5"/>
        <color rgb="FF000000"/>
        <rFont val="Noto Sans CJK SC"/>
        <family val="2"/>
      </rPr>
      <t>以太网端口</t>
    </r>
    <r>
      <rPr>
        <sz val="8.5"/>
        <color rgb="FF000000"/>
        <rFont val="宋体"/>
        <family val="3"/>
        <charset val="134"/>
      </rPr>
      <t>,4</t>
    </r>
    <r>
      <rPr>
        <sz val="8.5"/>
        <color rgb="FF000000"/>
        <rFont val="Noto Sans CJK SC"/>
        <family val="2"/>
      </rPr>
      <t>个万兆</t>
    </r>
    <r>
      <rPr>
        <sz val="8.5"/>
        <color rgb="FF000000"/>
        <rFont val="宋体"/>
        <family val="3"/>
        <charset val="134"/>
      </rPr>
      <t>SFP+,2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12GE</t>
    </r>
    <r>
      <rPr>
        <sz val="8.5"/>
        <color rgb="FF000000"/>
        <rFont val="Noto Sans CJK SC"/>
        <family val="2"/>
      </rPr>
      <t>堆叠口</t>
    </r>
    <r>
      <rPr>
        <sz val="8.5"/>
        <color rgb="FF000000"/>
        <rFont val="宋体"/>
        <family val="3"/>
        <charset val="134"/>
      </rPr>
      <t>,</t>
    </r>
    <r>
      <rPr>
        <sz val="8.5"/>
        <color rgb="FF000000"/>
        <rFont val="Noto Sans CJK SC"/>
        <family val="2"/>
      </rPr>
      <t>含双电源</t>
    </r>
    <r>
      <rPr>
        <sz val="8.5"/>
        <color rgb="FF000000"/>
        <rFont val="宋体"/>
        <family val="3"/>
        <charset val="134"/>
      </rPr>
      <t>)</t>
    </r>
  </si>
  <si>
    <t>对应30余个独立监控室/二级单位</t>
  </si>
  <si>
    <r>
      <rPr>
        <sz val="10"/>
        <color rgb="FF000000"/>
        <rFont val="宋体"/>
        <family val="3"/>
        <charset val="134"/>
      </rPr>
      <t>4</t>
    </r>
    <r>
      <rPr>
        <sz val="10"/>
        <color rgb="FF000000"/>
        <rFont val="Noto Sans CJK SC"/>
        <family val="2"/>
      </rPr>
      <t>口接入交换机（</t>
    </r>
    <r>
      <rPr>
        <sz val="10"/>
        <color rgb="FF000000"/>
        <rFont val="宋体"/>
        <family val="3"/>
        <charset val="134"/>
      </rPr>
      <t>POE</t>
    </r>
    <r>
      <rPr>
        <sz val="10"/>
        <color rgb="FF000000"/>
        <rFont val="Noto Sans CJK SC"/>
        <family val="2"/>
      </rPr>
      <t>）</t>
    </r>
  </si>
  <si>
    <t>华为
（待选型）</t>
  </si>
  <si>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光</t>
    </r>
    <r>
      <rPr>
        <sz val="8.5"/>
        <color rgb="FF000000"/>
        <rFont val="宋体"/>
        <family val="3"/>
        <charset val="134"/>
      </rPr>
      <t>4</t>
    </r>
    <r>
      <rPr>
        <sz val="8.5"/>
        <color rgb="FF000000"/>
        <rFont val="Noto Sans CJK SC"/>
        <family val="2"/>
      </rPr>
      <t>电</t>
    </r>
    <r>
      <rPr>
        <sz val="8.5"/>
        <color rgb="FF000000"/>
        <rFont val="宋体"/>
        <family val="3"/>
        <charset val="134"/>
      </rPr>
      <t>POE</t>
    </r>
    <r>
      <rPr>
        <sz val="8.5"/>
        <color rgb="FF000000"/>
        <rFont val="Noto Sans CJK SC"/>
        <family val="2"/>
      </rPr>
      <t>接入交换机，万兆光上联，用于新增</t>
    </r>
    <r>
      <rPr>
        <sz val="8.5"/>
        <color rgb="FF000000"/>
        <rFont val="宋体"/>
        <family val="3"/>
        <charset val="134"/>
      </rPr>
      <t>/</t>
    </r>
    <r>
      <rPr>
        <sz val="8.5"/>
        <color rgb="FF000000"/>
        <rFont val="Noto Sans CJK SC"/>
        <family val="2"/>
      </rPr>
      <t>更换前端接入及边缘设备</t>
    </r>
  </si>
  <si>
    <t>无线网桥</t>
  </si>
  <si>
    <r>
      <rPr>
        <sz val="8.5"/>
        <color rgb="FF000000"/>
        <rFont val="宋体"/>
        <family val="3"/>
        <charset val="134"/>
      </rPr>
      <t>3KM</t>
    </r>
    <r>
      <rPr>
        <sz val="8.5"/>
        <color rgb="FF000000"/>
        <rFont val="Noto Sans CJK SC"/>
        <family val="2"/>
      </rPr>
      <t>无线传输网桥，用于不便布线点位</t>
    </r>
  </si>
  <si>
    <t>对</t>
  </si>
  <si>
    <t>万兆光模块（SFP+）</t>
  </si>
  <si>
    <t>海康威视
HK-SFP+-10G-10-1310-DF</t>
  </si>
  <si>
    <t>光模块-SFP+-10G-单模模块(1310nm,40km,LC)</t>
  </si>
  <si>
    <t>只</t>
  </si>
  <si>
    <t>主干及汇聚上联</t>
  </si>
  <si>
    <t>室外单模光缆（GYTA/GYTS）</t>
  </si>
  <si>
    <t>（12芯单模）</t>
  </si>
  <si>
    <t>室外铠装单模光缆，用于未联通二级公司到集团监控网的联通，复用为主、新布为辅（12芯单模）</t>
  </si>
  <si>
    <t>米</t>
  </si>
  <si>
    <t>复用为主、新布为辅，以线路勘查为准</t>
  </si>
  <si>
    <t>光缆熔接/尾纤/光纤配线架</t>
  </si>
  <si>
    <t>—</t>
  </si>
  <si>
    <t>含熔接、尾纤、ODF配线架及跳纤等</t>
  </si>
  <si>
    <t>项</t>
  </si>
  <si>
    <t>配合光缆联通</t>
  </si>
  <si>
    <t>下一代防火墙</t>
  </si>
  <si>
    <t>网络层吞吐量7G，并发连接≥350万，每秒新建连接数7万， 标准1U机箱，单电源，标准配置板载6个10/100/1000M自适应电、2个SFP插槽，另有2个扩展插槽，1个Console口， 含一年硬件维保服务。1年病毒防护特征库升级服务，1年入侵防御特征库升级服务</t>
  </si>
  <si>
    <t>监控平台安全边界</t>
  </si>
  <si>
    <t>六、监控中心及大屏</t>
  </si>
  <si>
    <r>
      <rPr>
        <sz val="10"/>
        <color rgb="FF000000"/>
        <rFont val="宋体"/>
        <family val="3"/>
        <charset val="134"/>
      </rPr>
      <t>LCD</t>
    </r>
    <r>
      <rPr>
        <sz val="10"/>
        <color rgb="FF000000"/>
        <rFont val="Noto Sans CJK SC"/>
        <family val="2"/>
      </rPr>
      <t>拼接屏支架</t>
    </r>
  </si>
  <si>
    <r>
      <rPr>
        <sz val="8.5"/>
        <rFont val="宋体"/>
        <family val="3"/>
        <charset val="134"/>
      </rPr>
      <t>46</t>
    </r>
    <r>
      <rPr>
        <sz val="8.5"/>
        <rFont val="Noto Sans CJK SC"/>
        <family val="2"/>
      </rPr>
      <t>寸气动前维护壁挂支架，可前维护、快速安装
优质冷轧钢</t>
    </r>
    <r>
      <rPr>
        <sz val="8.5"/>
        <rFont val="宋体"/>
        <family val="3"/>
        <charset val="134"/>
      </rPr>
      <t>SPCC</t>
    </r>
    <r>
      <rPr>
        <sz val="8.5"/>
        <rFont val="Noto Sans CJK SC"/>
        <family val="2"/>
      </rPr>
      <t>，静电喷塑涂层</t>
    </r>
    <r>
      <rPr>
        <sz val="8.5"/>
        <rFont val="宋体"/>
        <family val="3"/>
        <charset val="134"/>
      </rPr>
      <t xml:space="preserve">&gt;60μm
</t>
    </r>
    <r>
      <rPr>
        <sz val="8.5"/>
        <rFont val="Noto Sans CJK SC"/>
        <family val="2"/>
      </rPr>
      <t>适合</t>
    </r>
    <r>
      <rPr>
        <sz val="8.5"/>
        <rFont val="宋体"/>
        <family val="3"/>
        <charset val="134"/>
      </rPr>
      <t>5</t>
    </r>
    <r>
      <rPr>
        <sz val="8.5"/>
        <rFont val="Noto Sans CJK SC"/>
        <family val="2"/>
      </rPr>
      <t>行</t>
    </r>
    <r>
      <rPr>
        <sz val="8.5"/>
        <rFont val="宋体"/>
        <family val="3"/>
        <charset val="134"/>
      </rPr>
      <t>10</t>
    </r>
    <r>
      <rPr>
        <sz val="8.5"/>
        <rFont val="Noto Sans CJK SC"/>
        <family val="2"/>
      </rPr>
      <t>列以内拼接，需承重墙且墙面平整</t>
    </r>
  </si>
  <si>
    <t>前维护壁挂</t>
  </si>
  <si>
    <t>视频解码矩阵</t>
  </si>
  <si>
    <t>（新增配置）</t>
  </si>
  <si>
    <t>大屏上墙解码</t>
  </si>
  <si>
    <t>监控操作台（多联坐席）</t>
  </si>
  <si>
    <t>套</t>
  </si>
  <si>
    <t>客户端工作站</t>
  </si>
  <si>
    <t>海康威视
DS-AXF142P/W10E/ShowOS</t>
  </si>
  <si>
    <r>
      <rPr>
        <sz val="8.5"/>
        <rFont val="Noto Sans CJK SC"/>
        <family val="2"/>
      </rPr>
      <t>图形工作站（参考</t>
    </r>
    <r>
      <rPr>
        <sz val="8.5"/>
        <rFont val="宋体"/>
        <family val="3"/>
        <charset val="134"/>
      </rPr>
      <t>H610</t>
    </r>
    <r>
      <rPr>
        <sz val="8.5"/>
        <rFont val="Noto Sans CJK SC"/>
        <family val="2"/>
      </rPr>
      <t xml:space="preserve">标底参数），双屏
</t>
    </r>
    <r>
      <rPr>
        <sz val="8.5"/>
        <rFont val="宋体"/>
        <family val="3"/>
        <charset val="134"/>
      </rPr>
      <t>C/S+B/S</t>
    </r>
    <r>
      <rPr>
        <sz val="8.5"/>
        <rFont val="Noto Sans CJK SC"/>
        <family val="2"/>
      </rPr>
      <t>架构，浏览器统一管理显示屏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中控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拼控</t>
    </r>
    <r>
      <rPr>
        <sz val="8.5"/>
        <rFont val="宋体"/>
        <family val="3"/>
        <charset val="134"/>
      </rPr>
      <t>/KVM/</t>
    </r>
    <r>
      <rPr>
        <sz val="8.5"/>
        <rFont val="Noto Sans CJK SC"/>
        <family val="2"/>
      </rPr>
      <t>配电柜等
网页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客户端</t>
    </r>
    <r>
      <rPr>
        <sz val="8.5"/>
        <rFont val="宋体"/>
        <family val="3"/>
        <charset val="134"/>
      </rPr>
      <t>/APP</t>
    </r>
    <r>
      <rPr>
        <sz val="8.5"/>
        <rFont val="Noto Sans CJK SC"/>
        <family val="2"/>
      </rPr>
      <t>（安卓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鸿蒙</t>
    </r>
    <r>
      <rPr>
        <sz val="8.5"/>
        <rFont val="宋体"/>
        <family val="3"/>
        <charset val="134"/>
      </rPr>
      <t>/iOS/Windows</t>
    </r>
    <r>
      <rPr>
        <sz val="8.5"/>
        <rFont val="Noto Sans CJK SC"/>
        <family val="2"/>
      </rPr>
      <t>）三端实时同步
支持远程操控播控主机与大屏内容调度，多分辨率抓屏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编码
支持网页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程序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图片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视频</t>
    </r>
    <r>
      <rPr>
        <sz val="8.5"/>
        <rFont val="宋体"/>
        <family val="3"/>
        <charset val="134"/>
      </rPr>
      <t>/PPT/Word/Excel/PDF</t>
    </r>
    <r>
      <rPr>
        <sz val="8.5"/>
        <rFont val="Noto Sans CJK SC"/>
        <family val="2"/>
      </rPr>
      <t>等窗口拖放布局
可查看播控屏分辨率、主机名、在离线及内存等状态</t>
    </r>
  </si>
  <si>
    <t>图形工作站，双屏</t>
  </si>
  <si>
    <r>
      <rPr>
        <sz val="10"/>
        <color rgb="FF000000"/>
        <rFont val="宋体"/>
        <family val="3"/>
        <charset val="134"/>
      </rPr>
      <t>42U</t>
    </r>
    <r>
      <rPr>
        <sz val="10"/>
        <color rgb="FF000000"/>
        <rFont val="Noto Sans CJK SC"/>
        <family val="2"/>
      </rPr>
      <t>机柜</t>
    </r>
  </si>
  <si>
    <t>（42U 800×800mm）</t>
  </si>
  <si>
    <r>
      <rPr>
        <sz val="8.5"/>
        <color rgb="FF000000"/>
        <rFont val="宋体"/>
        <family val="3"/>
        <charset val="134"/>
      </rPr>
      <t xml:space="preserve">42U 800×800mm </t>
    </r>
    <r>
      <rPr>
        <sz val="8.5"/>
        <color rgb="FF000000"/>
        <rFont val="Noto Sans CJK SC"/>
        <family val="2"/>
      </rPr>
      <t>标准机柜</t>
    </r>
  </si>
  <si>
    <t>七、辅材与施工</t>
  </si>
  <si>
    <t>摄像机支架/立杆/防水箱/电源</t>
  </si>
  <si>
    <t>配合新增及更换点位安装的支架、立杆、防水盒、电源适配等</t>
  </si>
  <si>
    <t>配合146个点位</t>
  </si>
  <si>
    <t>综合布线</t>
  </si>
  <si>
    <t>（CAT6）</t>
  </si>
  <si>
    <t>以现场为准</t>
  </si>
  <si>
    <r>
      <rPr>
        <sz val="10"/>
        <color rgb="FF000000"/>
        <rFont val="宋体"/>
        <family val="3"/>
        <charset val="134"/>
      </rPr>
      <t>PVC</t>
    </r>
    <r>
      <rPr>
        <sz val="10"/>
        <color rgb="FF000000"/>
        <rFont val="Noto Sans CJK SC"/>
        <family val="2"/>
      </rPr>
      <t>管</t>
    </r>
  </si>
  <si>
    <t>（PVC20）</t>
  </si>
  <si>
    <r>
      <rPr>
        <sz val="8.5"/>
        <color rgb="FF000000"/>
        <rFont val="宋体"/>
        <family val="3"/>
        <charset val="134"/>
      </rPr>
      <t xml:space="preserve">PVC20 </t>
    </r>
    <r>
      <rPr>
        <sz val="8.5"/>
        <color rgb="FF000000"/>
        <rFont val="Noto Sans CJK SC"/>
        <family val="2"/>
      </rPr>
      <t>穿线管及敷设</t>
    </r>
  </si>
  <si>
    <t>安装、接入与系统调试</t>
  </si>
  <si>
    <t>前端安装、平台接入级联、AI与存储调试、网络割接与联调</t>
  </si>
  <si>
    <t>含分区割接、不停业务</t>
  </si>
  <si>
    <t>八、服务</t>
  </si>
  <si>
    <r>
      <rPr>
        <sz val="10"/>
        <color rgb="FF000000"/>
        <rFont val="宋体"/>
        <family val="3"/>
        <charset val="134"/>
      </rPr>
      <t>IP</t>
    </r>
    <r>
      <rPr>
        <sz val="10"/>
        <color rgb="FF000000"/>
        <rFont val="Noto Sans CJK SC"/>
        <family val="2"/>
      </rPr>
      <t>与线路规划</t>
    </r>
  </si>
  <si>
    <t>按数智中心规划范围与规则，编制并实施《IP与线路规划表》，协助排查各二级公司IP并指出整改项</t>
  </si>
  <si>
    <t>投标方负责实施</t>
  </si>
  <si>
    <t>系统联调测试与验收</t>
  </si>
  <si>
    <t>整体联调、性能压测（≥100路上墙）、试运行与竣工验收，交付竣工资料</t>
  </si>
  <si>
    <t>培训</t>
  </si>
  <si>
    <t>面向监控值班、数智中心管理员、各单位维保人员的分层培训</t>
  </si>
  <si>
    <t>含操作与运维手册</t>
  </si>
  <si>
    <t>质保与运维服务</t>
  </si>
  <si>
    <t>质保期可按合同延长</t>
  </si>
  <si>
    <t>合   计（元）</t>
  </si>
  <si>
    <t>摄像机点位明细表（补盲 / 更换 / AI升级 / 在建）</t>
  </si>
  <si>
    <t>一级单位</t>
  </si>
  <si>
    <t>监控位置</t>
  </si>
  <si>
    <t>补盲新增/台</t>
  </si>
  <si>
    <t>老旧更换/台</t>
  </si>
  <si>
    <t>在建衔接/台</t>
  </si>
  <si>
    <t>东明炼化公司</t>
  </si>
  <si>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2"/>
      </rPr>
      <t>周界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2"/>
      </rPr>
      <t>越线</t>
    </r>
  </si>
  <si>
    <t>洁源环保</t>
  </si>
  <si>
    <t>万海氯碱</t>
  </si>
  <si>
    <t>万海（LNG）</t>
  </si>
  <si>
    <t>公共工程公司</t>
  </si>
  <si>
    <t>园区</t>
  </si>
  <si>
    <t>在建，同步纳管</t>
  </si>
  <si>
    <t>华汪围墙</t>
  </si>
  <si>
    <t>周界补盲，带拾音喊话</t>
  </si>
  <si>
    <t>鲁班建安公司</t>
  </si>
  <si>
    <t>防腐厂</t>
  </si>
  <si>
    <t>东明港运公司</t>
  </si>
  <si>
    <t>围墙/仓库/值班室/重点设备</t>
  </si>
  <si>
    <t>补盲3台 + AI 44路</t>
  </si>
  <si>
    <r>
      <rPr>
        <sz val="10"/>
        <color rgb="FF000000"/>
        <rFont val="宋体"/>
        <family val="3"/>
        <charset val="134"/>
      </rPr>
      <t>PO/SM</t>
    </r>
    <r>
      <rPr>
        <sz val="10"/>
        <color rgb="FF000000"/>
        <rFont val="Noto Sans CJK SC"/>
        <family val="2"/>
      </rPr>
      <t>建设分公司</t>
    </r>
  </si>
  <si>
    <t>围墙</t>
  </si>
  <si>
    <t>战略采购中心</t>
  </si>
  <si>
    <t>中油仓库</t>
  </si>
  <si>
    <t>在建</t>
  </si>
  <si>
    <t>润泽仓库</t>
  </si>
  <si>
    <t>华汪库区</t>
  </si>
  <si>
    <t>防腐厂惠生仓库</t>
  </si>
  <si>
    <t>润华实业</t>
  </si>
  <si>
    <t>各门岗</t>
  </si>
  <si>
    <t>门岗补盲，覆盖前后20m，含拾音喊话</t>
  </si>
  <si>
    <t>各区域</t>
  </si>
  <si>
    <t>老旧点位（以勘查为准）</t>
  </si>
  <si>
    <t>等量更换，≥400万像素</t>
  </si>
  <si>
    <t>合计</t>
  </si>
  <si>
    <r>
      <rPr>
        <b/>
        <sz val="10"/>
        <color rgb="FF000000"/>
        <rFont val="宋体"/>
        <family val="3"/>
        <charset val="134"/>
      </rPr>
      <t xml:space="preserve">12 </t>
    </r>
    <r>
      <rPr>
        <b/>
        <sz val="10"/>
        <color rgb="FF000000"/>
        <rFont val="Noto Sans CJK SC"/>
        <family val="2"/>
      </rPr>
      <t xml:space="preserve">个一级单位 </t>
    </r>
    <r>
      <rPr>
        <b/>
        <sz val="10"/>
        <color rgb="FF000000"/>
        <rFont val="宋体"/>
        <family val="3"/>
        <charset val="134"/>
      </rPr>
      <t xml:space="preserve">/ </t>
    </r>
    <r>
      <rPr>
        <b/>
        <sz val="10"/>
        <color rgb="FF000000"/>
        <rFont val="Noto Sans CJK SC"/>
        <family val="2"/>
      </rPr>
      <t xml:space="preserve">约 </t>
    </r>
    <r>
      <rPr>
        <b/>
        <sz val="10"/>
        <color rgb="FF000000"/>
        <rFont val="宋体"/>
        <family val="3"/>
        <charset val="134"/>
      </rPr>
      <t xml:space="preserve">40 </t>
    </r>
    <r>
      <rPr>
        <b/>
        <sz val="10"/>
        <color rgb="FF000000"/>
        <rFont val="Noto Sans CJK SC"/>
        <family val="2"/>
      </rPr>
      <t>点位</t>
    </r>
  </si>
  <si>
    <t>应为 102 / 44 / 193 / 92</t>
  </si>
  <si>
    <t>东明石化集团非生产区域视频监控智能化改造工程量清单</t>
    <phoneticPr fontId="35" type="noConversion"/>
  </si>
  <si>
    <t>编制日期：2026年7月</t>
    <phoneticPr fontId="35" type="noConversion"/>
  </si>
  <si>
    <t>网络高清枪型摄像机（重点部位补盲）</t>
    <phoneticPr fontId="35" type="noConversion"/>
  </si>
  <si>
    <r>
      <t>1</t>
    </r>
    <r>
      <rPr>
        <sz val="8.5"/>
        <color rgb="FF000000"/>
        <rFont val="SimSun"/>
        <family val="3"/>
        <charset val="134"/>
      </rPr>
      <t>年免费质保，</t>
    </r>
    <r>
      <rPr>
        <sz val="8.5"/>
        <color rgb="FF000000"/>
        <rFont val="宋体"/>
        <family val="3"/>
        <charset val="134"/>
      </rPr>
      <t>7×24</t>
    </r>
    <r>
      <rPr>
        <sz val="8.5"/>
        <color rgb="FF000000"/>
        <rFont val="SimSun"/>
        <family val="3"/>
        <charset val="134"/>
      </rPr>
      <t>报障响应，平台版本与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SimSun"/>
        <family val="3"/>
        <charset val="134"/>
      </rPr>
      <t>算法升级</t>
    </r>
    <phoneticPr fontId="35" type="noConversion"/>
  </si>
  <si>
    <r>
      <t>AI</t>
    </r>
    <r>
      <rPr>
        <b/>
        <sz val="10"/>
        <rFont val="Noto Sans CJK SC"/>
        <family val="2"/>
      </rPr>
      <t>升级</t>
    </r>
    <r>
      <rPr>
        <b/>
        <sz val="10"/>
        <rFont val="黑体"/>
        <family val="3"/>
        <charset val="134"/>
      </rPr>
      <t>/</t>
    </r>
    <r>
      <rPr>
        <b/>
        <sz val="10"/>
        <rFont val="Noto Sans CJK SC"/>
        <family val="2"/>
      </rPr>
      <t>路</t>
    </r>
  </si>
  <si>
    <t>奇安信
NSG2000-TE40P</t>
    <phoneticPr fontId="35" type="noConversion"/>
  </si>
  <si>
    <t>CAT6</t>
    <phoneticPr fontId="35" type="noConversion"/>
  </si>
  <si>
    <t/>
  </si>
  <si>
    <t>多联监控操作台，含理线、承重与人体工学设计</t>
  </si>
  <si>
    <r>
      <rPr>
        <sz val="9"/>
        <color rgb="FF595959"/>
        <rFont val="Noto Sans CJK SC"/>
        <family val="1"/>
      </rPr>
      <t>值班坐席，暂估</t>
    </r>
    <r>
      <rPr>
        <sz val="9"/>
        <color rgb="FF595959"/>
        <rFont val="宋体"/>
        <family val="3"/>
        <charset val="134"/>
      </rPr>
      <t>6</t>
    </r>
    <r>
      <rPr>
        <sz val="9"/>
        <color rgb="FF595959"/>
        <rFont val="Noto Sans CJK SC"/>
        <family val="1"/>
      </rPr>
      <t>联</t>
    </r>
  </si>
  <si>
    <t>定制</t>
    <phoneticPr fontId="35" type="noConversion"/>
  </si>
  <si>
    <t>单价</t>
    <phoneticPr fontId="35" type="noConversion"/>
  </si>
  <si>
    <t>小计</t>
    <phoneticPr fontId="35" type="noConversion"/>
  </si>
  <si>
    <t>成本</t>
    <phoneticPr fontId="35" type="noConversion"/>
  </si>
  <si>
    <t>海康威视
DS-2CD2T4HJX-SZBZ</t>
    <phoneticPr fontId="35" type="noConversion"/>
  </si>
  <si>
    <r>
      <t>400万定焦智能筒型网络摄像机
采用深度学习硬件及算法，支持越界侦测，区域入侵侦测，进入区域侦测和离开区域侦测，支持联动声光报警
最高分辨率可达2688 × 1520 @25 fps，在该分辨率下可输出实时图像
支持背光补偿，强光抑制，3D数字降噪，120 dB宽动态
支持ROI感兴趣区域增强编码，支持Smart265/264编码，可根据场景情况自适应调整码率分配，有效节省存储成本
支持萤石平台，海康互联接入
1个内置麦克风，1个内置扬声器，支持双向语音对讲
支持最大256 GB MicroSD/MicroSDHC/MicroSDXC卡本地存储
支持1路报警输入，1路报警输出（报警输出最大支持AC24 V/DC24 V，1 A），1路音频输入，1路音频输出
FWDA4-LS型号支持：DC12 V，100 mA电源输出，可用于拾音器供电
支持白光/红外双补光，红外最远可达50 m，白光最远可达30 m
符合IP66防尘防水设计，可靠性高
支持对运动人脸抓拍和属性分析，支持快速抓拍和优选抓拍两种模式，支持对不同目标进行检测、抓拍，最多同时检测10张人脸
自研观澜编码Lite，省存储，画质稳
传感器类型：1/3" Progressive Scan CMOS
最低照度：彩色：0.005 Lux
宽动态：120 dB 
焦距&amp;视场角：4 mm，水平视场角：78.3°，垂直视场角：42.9°，对角视场角：91.2°
6 mm，水平视场角：49.1°，垂直视场角：26.3°，对角视场角：57.2°
8 mm，水平视场角：37.5°，垂直视场角：20.7°，对角视场角：43.3°
补光灯类型：智能补光，可切换白光灯、红外灯
补光距离：红外光最远可达50 m，白光最远可达30 m
防补光过曝：支持 
最大图像尺寸：2688 × 1520
视频压缩标准：主码流：H.265/H.264
子码流：H.265/H.264/MJPEG
第三码流：H.265/H.264 
网络：1个RJ45 10 M/100 M自适应以太网口
SD卡扩展：内置MicroSD/MicroSDHC/MicroSDXC 插槽，最大支持256 GB
音频：1路输入（Line in）：2芯端子，最大输入幅值：3.3 Vpp，输入阻抗：2.2 k</t>
    </r>
    <r>
      <rPr>
        <sz val="8.5"/>
        <rFont val="Calibri"/>
        <family val="3"/>
        <charset val="161"/>
      </rPr>
      <t>Ω</t>
    </r>
    <r>
      <rPr>
        <sz val="8.5"/>
        <rFont val="宋体"/>
        <family val="3"/>
        <charset val="134"/>
      </rPr>
      <t xml:space="preserve">，接口类型：非平衡
1路输出（Line out）：2芯端子，最大输出幅值：3.3 Vpp，输出阻抗：100 </t>
    </r>
    <r>
      <rPr>
        <sz val="8.5"/>
        <rFont val="Calibri"/>
        <family val="3"/>
        <charset val="161"/>
      </rPr>
      <t>Ω</t>
    </r>
    <r>
      <rPr>
        <sz val="8.5"/>
        <rFont val="宋体"/>
        <family val="3"/>
        <charset val="134"/>
      </rPr>
      <t xml:space="preserve">，接口类型：非平衡
1个内置麦克风，1个内置扬声器
报警：1路输入，1路输出（报警输出最大支持AC24 V/DC24 V，1 A）
复位：支持
电源输出：DC12 V，100 mA，可用于拾音器供电 
智能警戒：区域入侵侦测，越界侦测，进入区域侦测，离开区域侦测（支持人形、车形检测） 
产品尺寸：2.8 mm焦距段型号：
182.8 × 92.7 × 87.6 mm
其他焦距段型号：
189.4 × 92.7 × 87.6 mm
设备重量：FWDA4-LS型号：630 g
FDWDA4-LS型号：610 g
包装尺寸：235 × 120 × 125 mm
带包装重量：FWDA4-LS型号：830 g
FDWDA4-LS型号：810 g
启动及工作温湿度：-30 ℃~60 ℃，湿度小于95%（无凝结）
电流及功耗：DC：12v,0.87A,MAX:10.5W
POE：PoE(IEEE 802.3af class 3)，MAX：12W
*FWDA4-LS型号支持PoE
供电方式：DC：12 V ± 25%，支持防反接保护
PoE：802.3af，Class 3
*FWDA4-LS型号支持PoE
电源接口类型：Ø5.5 mm圆口 
防护：IP66 </t>
    </r>
    <phoneticPr fontId="35" type="noConversion"/>
  </si>
  <si>
    <t xml:space="preserve">海康威视轻智能筒型网络摄像机，支持鳞镜补光、F1.0光圈镜头，夜间成像效果更出色
采用1/1.8"背照式传感器，相比传统摄像机前照式传感器，增加的进光量对图像质量有明显的改善作用，F1.0超大光圈镜头，日夜臻全彩成像
支持智能资源模式：人脸抓拍（默认），Smart事件，热度图，人数统计，道路监控，普通监控
适用于混行道路、重点出入口、园区、路口路段等需要进行人车管理的场景
鳞镜补光：采用隐藏式灯珠设计，通过鳞甲密布排列形成的镜面反射出光，见光不见灯；增加发光面积，降低聚光效果，补光柔和均匀
Smart录像：支持断网续传功能保证录像不丢失，配合Smart NVR/SD卡实现事件录像的智能后检索、分析和浓缩播放，Smart编码：支持低码率、低延时、ROI感兴趣区域增强编码、SVC自适应编码技术，支持Smart265编码
系统功能：支持开放型网络视频接口、ISAPI、GB/T28181和E-HOME协议接入；支持三码流技术，支持同时20路取流；支持萤石平台接入
宽动态：支持宽动态范围达120 dB，适合逆光环境监控
图像相关：支持400万像素 @60 fps实时帧率，图像更流畅；支持透雾，电子防抖，并具有多种白平衡模式，适合各种场景需求
安全服务：支持三级用户权限管理，支持授权的用户和密码，支持IP地址过滤
接口功能：内置MicroSD/MicroSDHC/MicroSDXC插槽，最大支持512 GB；支持10 M/100 M自适应网口；支持一对报警输入输出
支持电量检测：支持设备功耗检测，支持设备功耗报表展示，报表类型支持日报表和周报表（默认日报表，单位瓦时（Wh））
Smart事件模式：徘徊侦测，人员聚集侦测，快速运动侦测，停车侦测，物品拿取侦测，物品遗留侦测，场景变更侦测，音频陡升侦测，音频陡降侦测，音频有无侦测，虚焦侦测，支持联动声光预警
传感器类型：1/1.8" Progressive Scan CMOS
最低照度：彩色：0.0005 Lux @（F1.0，AGC ON），0 Lux with Light
宽动态：120 dB 
焦距&amp;视场角：2.8 mm：水平视场角：105.7°，垂直视场角：57.3°，对角视场角：124.9°
4 mm：水平视场角：88.7°，垂直视场角：44.7°，对角视场角：107.5°
6 mm：水平视场角：54.8°，垂直视场角：29.2°，对角视场角：64.2°
8 mm：水平视场角：40.7°，垂直视场角：22.9°，对角视场角：46.6° 
补光灯类型：鳞镜补光，暖白光，4颗灯珠
补光距离：白光：普通监控：最远可达30 m，人脸抓拍/识别：最远可达5 m
防补光过曝：支持防补光过曝开启和关闭，开启下支持自动和手动，手动支持根据距离等级控制补光灯亮度 
最大图像尺寸：2560 × 1440
视频压缩标准：H.265/H.264/MJPEG 
网络：1个RJ45 10 M/100 M自适应以太网口
SD卡扩展：内置MicroSD/MicroSDHC/MicroSDXC 插槽，最大支持512 GB
音频：1路输入（Line in），1路输出（Line out），2个内置麦克风，1个内置扬声器
报警：1路输入，1路输出（报警输入支持开关量，报警输出最大支持DC12 V，30 mA） 
RS-485：1个RS-485接口，半双工模式，支持自适应HIKVISION，PELCO-P和PELCO-D协议 
复位：支持
电源输出：支持DC12 V，100 mA 
接口类型：外甩线 
产品尺寸：180.3 × 99.2 × 94 mm
包装尺寸：315 × 137 × 141 mm
设备重量：750 g
带包装重量：1080 g
存储温湿度：-30 °C~60 °C，湿度小于95%（无凝结）
启动和工作温湿度：-30 °C~60 °C，湿度小于95%（无凝结）
电流及功耗：DC：12 V，1.1 A，最大功耗：13.2 W
PoE：802.3at，42.5 V~57 V，0.35 A~0.26 A，最大功耗：14.7 W
供电方式：DC：12 V ± 20%，支持防反接保护
PoE：802.3at，Type 2，Class 4
电源接口类型：3芯电源接口
线缆长度：35 cm 
防护：IP67 </t>
    <phoneticPr fontId="35" type="noConversion"/>
  </si>
  <si>
    <t>海康威视
DS-2CD224HJX-SZBZ</t>
    <phoneticPr fontId="35" type="noConversion"/>
  </si>
  <si>
    <t xml:space="preserve">全彩级高灵敏度传感器，F1.0超大光圈镜头，提供更清晰的视频流输入
海康自研AI ISP图像处理引擎，影像随场景自适应，夜视效果随时在线
最高分辨率可达2560 × 1440 @25 fps，在该分辨率下可输出实时图像
内置麦克风&amp;扬声器，喊话对讲全兼顾
人/车目标分类，报警精准减打扰
支持背光补偿，强光抑制，3D数字降噪，120 dB宽动态适应不同监控环境
海康自研超级智能编码，省存储，画质稳
支持柔光灯补光，照射距离最远可达30 m
符合IP67防尘防水设计，可靠性高
在大模型的加持下，对人、机动车等高价值目标进行解析，通过ROI分割技术，分离前景目标与背景区域，前景采用常规编码保障细节完整，背景实施高效压缩降低存储占用，兼顾画质与效率
传感器类型：1/1.8" Progressive Scan CMOS
最低照度：彩色：0.0005 Lux
宽动态：120 dB 
焦距&amp;视场角：2.8 mm，水平视场角：105.7°，垂直视场角：57.2°，对角视场角：124.5°
4 mm，水平视场角：88.7°，垂直视场角：44.7°，对角视场角：107.5°
6 mm，水平视场角：55.2°，垂直视场角：29.3°，对角视场角：64.6°
8 mm，水平视场角：38.8°，垂直视场角：21.1°，对角视场角：45.2° 
补光距离：最远可达30 m
防补光过曝：支持
补光灯类型：柔光灯 
最大图像尺寸：2560 × 1440
视频压缩标准：主码流：H.265/H.264，支持超级智能编码
子码流：H.265/H.264/MJPEG
第三码流：H.265/H.264 
音频：支持1个内置麦克风
支持1个内置扬声器
网络：1个RJ45 10 M/100 M自适应以太网口 
恢复出厂设置：支持客户端或浏览器恢复
启动和工作温湿度：-30 °C~60 °C，湿度小于95%（无凝结）
供电方式：DC：12 V ± 25%，支持防反接保护
PoE：IEEE 802.3af，CLASS 3
电流及功耗：DC：12 V，0.75 A，最大功耗：9 W
PoE：IEEE 802.3af，CLASS 3，最大功耗：10.5W
电源接口类型：Ø5.5 mm圆口
产品尺寸：2.8 mm焦距段型号：
182.8 × 92.7 × 87.6 mm
其他焦距段型号：
189.4  × 92.7 × 87.6 mm
包装尺寸：235 × 120 × 125 mm
设备重量：575 g
带包装重量：705 g 
防护：IP67 </t>
    <phoneticPr fontId="35" type="noConversion"/>
  </si>
  <si>
    <t>各区域老旧点位，以勘查为准（观澜算法）</t>
    <phoneticPr fontId="35" type="noConversion"/>
  </si>
  <si>
    <r>
      <rPr>
        <sz val="11"/>
        <color theme="1"/>
        <rFont val="宋体"/>
        <family val="2"/>
        <charset val="134"/>
      </rPr>
      <t>原厂价格2916，</t>
    </r>
    <r>
      <rPr>
        <sz val="11"/>
        <color theme="1"/>
        <rFont val="Calibri"/>
        <family val="2"/>
      </rPr>
      <t>oem80</t>
    </r>
    <phoneticPr fontId="35" type="noConversion"/>
  </si>
  <si>
    <t>视频解码矩阵，用于大屏解码上墙，按需扩展解码板卡（支持100路以上上墙）</t>
    <phoneticPr fontId="35" type="noConversion"/>
  </si>
  <si>
    <r>
      <t>LCD</t>
    </r>
    <r>
      <rPr>
        <sz val="10"/>
        <color rgb="FF000000"/>
        <rFont val="Noto Sans CJK SC"/>
        <family val="2"/>
      </rPr>
      <t>无边液晶拼接单元</t>
    </r>
    <phoneticPr fontId="35" type="noConversion"/>
  </si>
  <si>
    <t>居中LED两侧、左右各6块，46寸超窄边(3.5mm拼缝)</t>
    <phoneticPr fontId="35" type="noConversion"/>
  </si>
  <si>
    <t>海康威视
DP-D2X46XXX-1X1-Q1-AW-Q0.6-ZF</t>
    <phoneticPr fontId="35" type="noConversion"/>
  </si>
  <si>
    <t>前海化工</t>
    <phoneticPr fontId="35" type="noConversion"/>
  </si>
  <si>
    <r>
      <t>46</t>
    </r>
    <r>
      <rPr>
        <sz val="8.5"/>
        <rFont val="Noto Sans CJK SC"/>
        <family val="2"/>
      </rPr>
      <t>寸</t>
    </r>
    <r>
      <rPr>
        <sz val="8.5"/>
        <rFont val="宋体"/>
        <family val="3"/>
        <charset val="134"/>
      </rPr>
      <t>D-LED</t>
    </r>
    <r>
      <rPr>
        <sz val="8.5"/>
        <rFont val="Noto Sans CJK SC"/>
        <family val="2"/>
      </rPr>
      <t>液晶拼接单元，物理拼缝</t>
    </r>
    <r>
      <rPr>
        <sz val="8.5"/>
        <rFont val="宋体"/>
        <family val="3"/>
        <charset val="134"/>
      </rPr>
      <t xml:space="preserve">0.88mm
</t>
    </r>
    <r>
      <rPr>
        <sz val="8.5"/>
        <rFont val="Noto Sans CJK SC"/>
        <family val="2"/>
      </rPr>
      <t>分辨率</t>
    </r>
    <r>
      <rPr>
        <sz val="8.5"/>
        <rFont val="宋体"/>
        <family val="3"/>
        <charset val="134"/>
      </rPr>
      <t>1920×1080@60Hz</t>
    </r>
    <r>
      <rPr>
        <sz val="8.5"/>
        <rFont val="Noto Sans CJK SC"/>
        <family val="2"/>
      </rPr>
      <t>，亮度</t>
    </r>
    <r>
      <rPr>
        <sz val="8.5"/>
        <rFont val="宋体"/>
        <family val="3"/>
        <charset val="134"/>
      </rPr>
      <t>500cd/</t>
    </r>
    <r>
      <rPr>
        <sz val="8.5"/>
        <rFont val="Noto Sans CJK SC"/>
        <family val="2"/>
      </rPr>
      <t>㎡，对比度</t>
    </r>
    <r>
      <rPr>
        <sz val="8.5"/>
        <rFont val="宋体"/>
        <family val="3"/>
        <charset val="134"/>
      </rPr>
      <t xml:space="preserve">1000:1
</t>
    </r>
    <r>
      <rPr>
        <sz val="8.5"/>
        <rFont val="Noto Sans CJK SC"/>
        <family val="2"/>
      </rPr>
      <t>可视角</t>
    </r>
    <r>
      <rPr>
        <sz val="8.5"/>
        <rFont val="宋体"/>
        <family val="3"/>
        <charset val="134"/>
      </rPr>
      <t>178°</t>
    </r>
    <r>
      <rPr>
        <sz val="8.5"/>
        <rFont val="Noto Sans CJK SC"/>
        <family val="2"/>
      </rPr>
      <t>，支持</t>
    </r>
    <r>
      <rPr>
        <sz val="8.5"/>
        <rFont val="宋体"/>
        <family val="3"/>
        <charset val="134"/>
      </rPr>
      <t>24</t>
    </r>
    <r>
      <rPr>
        <sz val="8.5"/>
        <rFont val="Noto Sans CJK SC"/>
        <family val="2"/>
      </rPr>
      <t>小时连续工作
支持</t>
    </r>
    <r>
      <rPr>
        <sz val="8.5"/>
        <rFont val="宋体"/>
        <family val="3"/>
        <charset val="134"/>
      </rPr>
      <t>HDMI/DVI</t>
    </r>
    <r>
      <rPr>
        <sz val="8.5"/>
        <rFont val="Noto Sans CJK SC"/>
        <family val="2"/>
      </rPr>
      <t>输入、</t>
    </r>
    <r>
      <rPr>
        <sz val="8.5"/>
        <rFont val="宋体"/>
        <family val="3"/>
        <charset val="134"/>
      </rPr>
      <t>U</t>
    </r>
    <r>
      <rPr>
        <sz val="8.5"/>
        <rFont val="Noto Sans CJK SC"/>
        <family val="2"/>
      </rPr>
      <t>盘多媒体播放、背光分区调光
红外遥控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快捷面板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串口统一控制</t>
    </r>
    <phoneticPr fontId="35" type="noConversion"/>
  </si>
  <si>
    <t>海康威视
DS-D2A461LR</t>
    <phoneticPr fontId="35" type="noConversion"/>
  </si>
  <si>
    <r>
      <t>2U</t>
    </r>
    <r>
      <rPr>
        <sz val="8.5"/>
        <rFont val="宋体"/>
        <family val="2"/>
        <charset val="134"/>
      </rPr>
      <t>机架</t>
    </r>
    <r>
      <rPr>
        <sz val="8.5"/>
        <rFont val="宋体"/>
        <family val="3"/>
        <charset val="134"/>
      </rPr>
      <t>9</t>
    </r>
    <r>
      <rPr>
        <sz val="8.5"/>
        <rFont val="宋体"/>
        <family val="2"/>
        <charset val="134"/>
      </rPr>
      <t>盘位存算一体边缘计算主机，内置</t>
    </r>
    <r>
      <rPr>
        <sz val="8.5"/>
        <rFont val="宋体"/>
        <family val="3"/>
        <charset val="134"/>
      </rPr>
      <t>2</t>
    </r>
    <r>
      <rPr>
        <sz val="8.5"/>
        <rFont val="宋体"/>
        <family val="2"/>
        <charset val="134"/>
      </rPr>
      <t>颗</t>
    </r>
    <r>
      <rPr>
        <sz val="8.5"/>
        <rFont val="宋体"/>
        <family val="3"/>
        <charset val="134"/>
      </rPr>
      <t>AI</t>
    </r>
    <r>
      <rPr>
        <sz val="8.5"/>
        <rFont val="宋体"/>
        <family val="2"/>
        <charset val="134"/>
      </rPr>
      <t>引擎
存储：</t>
    </r>
    <r>
      <rPr>
        <sz val="8.5"/>
        <rFont val="宋体"/>
        <family val="3"/>
        <charset val="134"/>
      </rPr>
      <t>9×SATA</t>
    </r>
    <r>
      <rPr>
        <sz val="8.5"/>
        <rFont val="宋体"/>
        <family val="2"/>
        <charset val="134"/>
      </rPr>
      <t>（可满配</t>
    </r>
    <r>
      <rPr>
        <sz val="8.5"/>
        <rFont val="宋体"/>
        <family val="3"/>
        <charset val="134"/>
      </rPr>
      <t>16TB</t>
    </r>
    <r>
      <rPr>
        <sz val="8.5"/>
        <rFont val="宋体"/>
        <family val="2"/>
        <charset val="134"/>
      </rPr>
      <t>），支持热插拔及</t>
    </r>
    <r>
      <rPr>
        <sz val="8.5"/>
        <rFont val="宋体"/>
        <family val="3"/>
        <charset val="134"/>
      </rPr>
      <t>RAID0/1/5/6/10+</t>
    </r>
    <r>
      <rPr>
        <sz val="8.5"/>
        <rFont val="宋体"/>
        <family val="2"/>
        <charset val="134"/>
      </rPr>
      <t>全局热备
网络</t>
    </r>
    <r>
      <rPr>
        <sz val="8.5"/>
        <rFont val="宋体"/>
        <family val="3"/>
        <charset val="134"/>
      </rPr>
      <t>2×</t>
    </r>
    <r>
      <rPr>
        <sz val="8.5"/>
        <rFont val="宋体"/>
        <family val="2"/>
        <charset val="134"/>
      </rPr>
      <t>千兆</t>
    </r>
    <r>
      <rPr>
        <sz val="8.5"/>
        <rFont val="宋体"/>
        <family val="3"/>
        <charset val="134"/>
      </rPr>
      <t>RJ45</t>
    </r>
    <r>
      <rPr>
        <sz val="8.5"/>
        <rFont val="宋体"/>
        <family val="2"/>
        <charset val="134"/>
      </rPr>
      <t>；视频</t>
    </r>
    <r>
      <rPr>
        <sz val="8.5"/>
        <rFont val="宋体"/>
        <family val="3"/>
        <charset val="134"/>
      </rPr>
      <t>2×HDMI+2×VGA</t>
    </r>
    <r>
      <rPr>
        <sz val="8.5"/>
        <rFont val="宋体"/>
        <family val="2"/>
        <charset val="134"/>
      </rPr>
      <t>；报警</t>
    </r>
    <r>
      <rPr>
        <sz val="8.5"/>
        <rFont val="宋体"/>
        <family val="3"/>
        <charset val="134"/>
      </rPr>
      <t>16</t>
    </r>
    <r>
      <rPr>
        <sz val="8.5"/>
        <rFont val="宋体"/>
        <family val="2"/>
        <charset val="134"/>
      </rPr>
      <t>入</t>
    </r>
    <r>
      <rPr>
        <sz val="8.5"/>
        <rFont val="宋体"/>
        <family val="3"/>
        <charset val="134"/>
      </rPr>
      <t>4</t>
    </r>
    <r>
      <rPr>
        <sz val="8.5"/>
        <rFont val="宋体"/>
        <family val="2"/>
        <charset val="134"/>
      </rPr>
      <t>出；</t>
    </r>
    <r>
      <rPr>
        <sz val="8.5"/>
        <rFont val="宋体"/>
        <family val="3"/>
        <charset val="134"/>
      </rPr>
      <t xml:space="preserve">RS-232/485
</t>
    </r>
    <r>
      <rPr>
        <sz val="8.5"/>
        <rFont val="宋体"/>
        <family val="2"/>
        <charset val="134"/>
      </rPr>
      <t>接入</t>
    </r>
    <r>
      <rPr>
        <sz val="8.5"/>
        <rFont val="宋体"/>
        <family val="3"/>
        <charset val="134"/>
      </rPr>
      <t>64</t>
    </r>
    <r>
      <rPr>
        <sz val="8.5"/>
        <rFont val="宋体"/>
        <family val="2"/>
        <charset val="134"/>
      </rPr>
      <t>路</t>
    </r>
    <r>
      <rPr>
        <sz val="8.5"/>
        <rFont val="宋体"/>
        <family val="3"/>
        <charset val="134"/>
      </rPr>
      <t>H.264/H.265</t>
    </r>
    <r>
      <rPr>
        <sz val="8.5"/>
        <rFont val="宋体"/>
        <family val="2"/>
        <charset val="134"/>
      </rPr>
      <t>，最大解码</t>
    </r>
    <r>
      <rPr>
        <sz val="8.5"/>
        <rFont val="宋体"/>
        <family val="3"/>
        <charset val="134"/>
      </rPr>
      <t>32×1080P</t>
    </r>
    <r>
      <rPr>
        <sz val="8.5"/>
        <rFont val="宋体"/>
        <family val="2"/>
        <charset val="134"/>
      </rPr>
      <t>，输入带宽</t>
    </r>
    <r>
      <rPr>
        <sz val="8.5"/>
        <rFont val="宋体"/>
        <family val="3"/>
        <charset val="134"/>
      </rPr>
      <t xml:space="preserve">384Mbps
</t>
    </r>
    <r>
      <rPr>
        <sz val="8.5"/>
        <rFont val="宋体"/>
        <family val="2"/>
        <charset val="134"/>
      </rPr>
      <t>智能模式</t>
    </r>
    <r>
      <rPr>
        <sz val="8.5"/>
        <rFont val="宋体"/>
        <family val="3"/>
        <charset val="134"/>
      </rPr>
      <t>6</t>
    </r>
    <r>
      <rPr>
        <sz val="8.5"/>
        <rFont val="宋体"/>
        <family val="2"/>
        <charset val="134"/>
      </rPr>
      <t>选</t>
    </r>
    <r>
      <rPr>
        <sz val="8.5"/>
        <rFont val="宋体"/>
        <family val="3"/>
        <charset val="134"/>
      </rPr>
      <t>1</t>
    </r>
    <r>
      <rPr>
        <sz val="8.5"/>
        <rFont val="宋体"/>
        <family val="2"/>
        <charset val="134"/>
      </rPr>
      <t>：目标识别</t>
    </r>
    <r>
      <rPr>
        <sz val="8.5"/>
        <rFont val="宋体"/>
        <family val="3"/>
        <charset val="134"/>
      </rPr>
      <t>/</t>
    </r>
    <r>
      <rPr>
        <sz val="8.5"/>
        <rFont val="宋体"/>
        <family val="2"/>
        <charset val="134"/>
      </rPr>
      <t>周界防范</t>
    </r>
    <r>
      <rPr>
        <sz val="8.5"/>
        <rFont val="宋体"/>
        <family val="3"/>
        <charset val="134"/>
      </rPr>
      <t>/</t>
    </r>
    <r>
      <rPr>
        <sz val="8.5"/>
        <rFont val="宋体"/>
        <family val="2"/>
        <charset val="134"/>
      </rPr>
      <t>周界大模型二次分析</t>
    </r>
    <r>
      <rPr>
        <sz val="8.5"/>
        <rFont val="宋体"/>
        <family val="3"/>
        <charset val="134"/>
      </rPr>
      <t>/</t>
    </r>
    <r>
      <rPr>
        <sz val="8.5"/>
        <rFont val="宋体"/>
        <family val="2"/>
        <charset val="134"/>
      </rPr>
      <t>视频结构化</t>
    </r>
    <r>
      <rPr>
        <sz val="8.5"/>
        <rFont val="宋体"/>
        <family val="3"/>
        <charset val="134"/>
      </rPr>
      <t>/</t>
    </r>
    <r>
      <rPr>
        <sz val="8.5"/>
        <rFont val="宋体"/>
        <family val="2"/>
        <charset val="134"/>
      </rPr>
      <t>以图搜图</t>
    </r>
    <r>
      <rPr>
        <sz val="8.5"/>
        <rFont val="宋体"/>
        <family val="3"/>
        <charset val="134"/>
      </rPr>
      <t>/</t>
    </r>
    <r>
      <rPr>
        <sz val="8.5"/>
        <rFont val="宋体"/>
        <family val="2"/>
        <charset val="134"/>
      </rPr>
      <t>高空抛物
智能文搜：开放式语义检索、秒级响应
周界防范：单引擎</t>
    </r>
    <r>
      <rPr>
        <sz val="8.5"/>
        <rFont val="宋体"/>
        <family val="3"/>
        <charset val="134"/>
      </rPr>
      <t>12</t>
    </r>
    <r>
      <rPr>
        <sz val="8.5"/>
        <rFont val="宋体"/>
        <family val="2"/>
        <charset val="134"/>
      </rPr>
      <t>路</t>
    </r>
    <r>
      <rPr>
        <sz val="8.5"/>
        <rFont val="宋体"/>
        <family val="3"/>
        <charset val="134"/>
      </rPr>
      <t>2MP</t>
    </r>
    <r>
      <rPr>
        <sz val="8.5"/>
        <rFont val="宋体"/>
        <family val="2"/>
        <charset val="134"/>
      </rPr>
      <t>，支持大模型二次分析
视频结构化：人</t>
    </r>
    <r>
      <rPr>
        <sz val="8.5"/>
        <rFont val="宋体"/>
        <family val="3"/>
        <charset val="134"/>
      </rPr>
      <t>/</t>
    </r>
    <r>
      <rPr>
        <sz val="8.5"/>
        <rFont val="宋体"/>
        <family val="2"/>
        <charset val="134"/>
      </rPr>
      <t>车</t>
    </r>
    <r>
      <rPr>
        <sz val="8.5"/>
        <rFont val="宋体"/>
        <family val="3"/>
        <charset val="134"/>
      </rPr>
      <t>/</t>
    </r>
    <r>
      <rPr>
        <sz val="8.5"/>
        <rFont val="宋体"/>
        <family val="2"/>
        <charset val="134"/>
      </rPr>
      <t>非机动车抓拍、车牌识别与车牌库报警</t>
    </r>
    <phoneticPr fontId="35" type="noConversion"/>
  </si>
  <si>
    <t>润华实业各门岗</t>
    <phoneticPr fontId="35" type="noConversion"/>
  </si>
  <si>
    <t>东明港运围墙/重点设备</t>
    <phoneticPr fontId="35" type="noConversion"/>
  </si>
  <si>
    <t>华汪围墙周界补盲</t>
    <phoneticPr fontId="35" type="noConversion"/>
  </si>
  <si>
    <t>承载193路AI分析，按24路/台配置含20%余量</t>
    <phoneticPr fontId="35" type="noConversion"/>
  </si>
  <si>
    <t>海康威视
iDS-8664NX-I9/X</t>
    <phoneticPr fontId="35" type="noConversion"/>
  </si>
  <si>
    <r>
      <t>2U</t>
    </r>
    <r>
      <rPr>
        <sz val="8.5"/>
        <rFont val="宋体"/>
        <family val="2"/>
        <charset val="134"/>
      </rPr>
      <t>机架</t>
    </r>
    <r>
      <rPr>
        <sz val="8.5"/>
        <rFont val="宋体"/>
        <family val="3"/>
        <charset val="134"/>
      </rPr>
      <t>9</t>
    </r>
    <r>
      <rPr>
        <sz val="8.5"/>
        <rFont val="宋体"/>
        <family val="2"/>
        <charset val="134"/>
      </rPr>
      <t>盘位嵌入式</t>
    </r>
    <r>
      <rPr>
        <sz val="8.5"/>
        <rFont val="宋体"/>
        <family val="3"/>
        <charset val="134"/>
      </rPr>
      <t>NVR</t>
    </r>
    <r>
      <rPr>
        <sz val="8.5"/>
        <rFont val="宋体"/>
        <family val="2"/>
        <charset val="134"/>
      </rPr>
      <t>（可满配</t>
    </r>
    <r>
      <rPr>
        <sz val="8.5"/>
        <rFont val="宋体"/>
        <family val="3"/>
        <charset val="134"/>
      </rPr>
      <t>12TB</t>
    </r>
    <r>
      <rPr>
        <sz val="8.5"/>
        <rFont val="宋体"/>
        <family val="2"/>
        <charset val="134"/>
      </rPr>
      <t>）
接入</t>
    </r>
    <r>
      <rPr>
        <sz val="8.5"/>
        <rFont val="宋体"/>
        <family val="3"/>
        <charset val="134"/>
      </rPr>
      <t>32</t>
    </r>
    <r>
      <rPr>
        <sz val="8.5"/>
        <rFont val="宋体"/>
        <family val="2"/>
        <charset val="134"/>
      </rPr>
      <t>路</t>
    </r>
    <r>
      <rPr>
        <sz val="8.5"/>
        <rFont val="宋体"/>
        <family val="3"/>
        <charset val="134"/>
      </rPr>
      <t>H.264/H.265</t>
    </r>
    <r>
      <rPr>
        <sz val="8.5"/>
        <rFont val="宋体"/>
        <family val="2"/>
        <charset val="134"/>
      </rPr>
      <t>，最大解码</t>
    </r>
    <r>
      <rPr>
        <sz val="8.5"/>
        <rFont val="宋体"/>
        <family val="3"/>
        <charset val="134"/>
      </rPr>
      <t xml:space="preserve">24×1080P
</t>
    </r>
    <r>
      <rPr>
        <sz val="8.5"/>
        <rFont val="宋体"/>
        <family val="2"/>
        <charset val="134"/>
      </rPr>
      <t>输入带宽</t>
    </r>
    <r>
      <rPr>
        <sz val="8.5"/>
        <rFont val="宋体"/>
        <family val="3"/>
        <charset val="134"/>
      </rPr>
      <t>256Mbps/</t>
    </r>
    <r>
      <rPr>
        <sz val="8.5"/>
        <rFont val="宋体"/>
        <family val="2"/>
        <charset val="134"/>
      </rPr>
      <t>输出</t>
    </r>
    <r>
      <rPr>
        <sz val="8.5"/>
        <rFont val="宋体"/>
        <family val="3"/>
        <charset val="134"/>
      </rPr>
      <t xml:space="preserve">160Mbps
</t>
    </r>
    <r>
      <rPr>
        <sz val="8.5"/>
        <rFont val="宋体"/>
        <family val="2"/>
        <charset val="134"/>
      </rPr>
      <t>网络</t>
    </r>
    <r>
      <rPr>
        <sz val="8.5"/>
        <rFont val="宋体"/>
        <family val="3"/>
        <charset val="134"/>
      </rPr>
      <t>2×</t>
    </r>
    <r>
      <rPr>
        <sz val="8.5"/>
        <rFont val="宋体"/>
        <family val="2"/>
        <charset val="134"/>
      </rPr>
      <t>千兆，视频</t>
    </r>
    <r>
      <rPr>
        <sz val="8.5"/>
        <rFont val="宋体"/>
        <family val="3"/>
        <charset val="134"/>
      </rPr>
      <t xml:space="preserve">2×HDMI+2×VGA
</t>
    </r>
    <r>
      <rPr>
        <sz val="8.5"/>
        <rFont val="宋体"/>
        <family val="2"/>
        <charset val="134"/>
      </rPr>
      <t>内置</t>
    </r>
    <r>
      <rPr>
        <sz val="8.5"/>
        <rFont val="宋体"/>
        <family val="3"/>
        <charset val="134"/>
      </rPr>
      <t>AI</t>
    </r>
    <r>
      <rPr>
        <sz val="8.5"/>
        <rFont val="宋体"/>
        <family val="2"/>
        <charset val="134"/>
      </rPr>
      <t>，支持以文搜图</t>
    </r>
    <r>
      <rPr>
        <sz val="8.5"/>
        <rFont val="宋体"/>
        <family val="3"/>
        <charset val="134"/>
      </rPr>
      <t>/</t>
    </r>
    <r>
      <rPr>
        <sz val="8.5"/>
        <rFont val="宋体"/>
        <family val="2"/>
        <charset val="134"/>
      </rPr>
      <t>以图搜图（各</t>
    </r>
    <r>
      <rPr>
        <sz val="8.5"/>
        <rFont val="宋体"/>
        <family val="3"/>
        <charset val="134"/>
      </rPr>
      <t>32</t>
    </r>
    <r>
      <rPr>
        <sz val="8.5"/>
        <rFont val="宋体"/>
        <family val="2"/>
        <charset val="134"/>
      </rPr>
      <t>路）、目标识别
报警</t>
    </r>
    <r>
      <rPr>
        <sz val="8.5"/>
        <rFont val="宋体"/>
        <family val="3"/>
        <charset val="134"/>
      </rPr>
      <t>16</t>
    </r>
    <r>
      <rPr>
        <sz val="8.5"/>
        <rFont val="宋体"/>
        <family val="2"/>
        <charset val="134"/>
      </rPr>
      <t>入</t>
    </r>
    <r>
      <rPr>
        <sz val="8.5"/>
        <rFont val="宋体"/>
        <family val="3"/>
        <charset val="134"/>
      </rPr>
      <t>9</t>
    </r>
    <r>
      <rPr>
        <sz val="8.5"/>
        <rFont val="宋体"/>
        <family val="2"/>
        <charset val="134"/>
      </rPr>
      <t>出，</t>
    </r>
    <r>
      <rPr>
        <sz val="8.5"/>
        <rFont val="宋体"/>
        <family val="3"/>
        <charset val="134"/>
      </rPr>
      <t>RS-232/485</t>
    </r>
    <r>
      <rPr>
        <sz val="8.5"/>
        <rFont val="宋体"/>
        <family val="2"/>
        <charset val="134"/>
      </rPr>
      <t>，</t>
    </r>
    <r>
      <rPr>
        <sz val="8.5"/>
        <rFont val="宋体"/>
        <family val="3"/>
        <charset val="134"/>
      </rPr>
      <t>eSATA</t>
    </r>
    <r>
      <rPr>
        <sz val="8.5"/>
        <rFont val="宋体"/>
        <family val="2"/>
        <charset val="134"/>
      </rPr>
      <t>扩展</t>
    </r>
    <phoneticPr fontId="35" type="noConversion"/>
  </si>
  <si>
    <t>预报价</t>
    <phoneticPr fontId="35" type="noConversion"/>
  </si>
  <si>
    <t>成本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</si>
</sst>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charset val="1"/>
    </font>
    <font>
      <b/>
      <sz val="15"/>
      <color rgb="FF1F4E79"/>
      <name val="Noto Sans CJK SC"/>
      <charset val="1"/>
    </font>
    <font>
      <sz val="9"/>
      <color rgb="FF808080"/>
      <name val="Noto Sans CJK SC"/>
      <charset val="134"/>
    </font>
    <font>
      <b/>
      <sz val="10"/>
      <color rgb="FF1F3864"/>
      <name val="Noto Sans CJK SC"/>
      <charset val="134"/>
    </font>
    <font>
      <b/>
      <sz val="10.5"/>
      <color rgb="FF2E74B5"/>
      <name val="Noto Sans CJK SC"/>
      <charset val="134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2"/>
      <charset val="1"/>
    </font>
    <font>
      <sz val="9"/>
      <color rgb="FF1F4E79"/>
      <name val="Noto Sans CJK SC"/>
      <family val="2"/>
      <charset val="1"/>
    </font>
    <font>
      <sz val="8.5"/>
      <name val="宋体"/>
      <family val="3"/>
      <charset val="134"/>
    </font>
    <font>
      <sz val="8.5"/>
      <name val="Noto Sans CJK SC"/>
      <family val="2"/>
    </font>
    <font>
      <b/>
      <sz val="10"/>
      <color rgb="FF000000"/>
      <name val="宋体"/>
      <family val="3"/>
      <charset val="134"/>
    </font>
    <font>
      <sz val="10"/>
      <color rgb="FF000000"/>
      <name val="Noto Sans CJK SC"/>
      <charset val="134"/>
    </font>
    <font>
      <sz val="9"/>
      <color rgb="FF595959"/>
      <name val="Noto Sans CJK SC"/>
      <family val="2"/>
      <charset val="1"/>
    </font>
    <font>
      <b/>
      <sz val="10"/>
      <color rgb="FF000000"/>
      <name val="Noto Sans CJK SC"/>
      <charset val="134"/>
    </font>
    <font>
      <sz val="10"/>
      <color rgb="FF000000"/>
      <name val="Noto Sans CJK SC"/>
      <family val="2"/>
    </font>
    <font>
      <sz val="8.5"/>
      <color rgb="FF000000"/>
      <name val="Noto Sans CJK SC"/>
      <family val="2"/>
      <charset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2"/>
    </font>
    <font>
      <sz val="8.5"/>
      <color rgb="FF000000"/>
      <name val="宋体"/>
      <family val="3"/>
      <charset val="134"/>
    </font>
    <font>
      <sz val="8.5"/>
      <color rgb="FF000000"/>
      <name val="Noto Sans CJK SC"/>
      <family val="2"/>
    </font>
    <font>
      <sz val="9"/>
      <color rgb="FF1F4E79"/>
      <name val="宋体"/>
      <family val="3"/>
      <charset val="134"/>
    </font>
    <font>
      <sz val="9"/>
      <color rgb="FF1F4E79"/>
      <name val="Noto Sans CJK SC"/>
      <family val="2"/>
    </font>
    <font>
      <b/>
      <sz val="11"/>
      <color rgb="FF000000"/>
      <name val="Noto Sans CJK SC"/>
      <charset val="134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1"/>
      <charset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1"/>
      <charset val="1"/>
    </font>
    <font>
      <b/>
      <sz val="10"/>
      <color rgb="FF000000"/>
      <name val="Noto Sans CJK SC"/>
      <family val="1"/>
      <charset val="1"/>
    </font>
    <font>
      <b/>
      <sz val="10"/>
      <color rgb="FF000000"/>
      <name val="宋体"/>
      <family val="3"/>
      <charset val="134"/>
    </font>
    <font>
      <b/>
      <sz val="10"/>
      <color rgb="FF000000"/>
      <name val="Noto Sans CJK SC"/>
      <family val="2"/>
    </font>
    <font>
      <b/>
      <sz val="9"/>
      <color rgb="FF1F4E79"/>
      <name val="Noto Sans CJK SC"/>
      <family val="1"/>
      <charset val="1"/>
    </font>
    <font>
      <b/>
      <sz val="11"/>
      <name val="Noto Sans CJK SC"/>
      <family val="2"/>
      <charset val="1"/>
    </font>
    <font>
      <sz val="11"/>
      <name val="微软雅黑"/>
      <family val="2"/>
      <charset val="134"/>
    </font>
    <font>
      <sz val="11"/>
      <name val="Noto Sans CJK SC"/>
      <family val="2"/>
      <charset val="1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b/>
      <sz val="15"/>
      <color rgb="FF1F4E79"/>
      <name val="Helvetica"/>
      <family val="2"/>
    </font>
    <font>
      <sz val="9"/>
      <color rgb="FF808080"/>
      <name val="Times New Roman"/>
      <family val="1"/>
    </font>
    <font>
      <sz val="10"/>
      <color rgb="FF000000"/>
      <name val="Times New Roman"/>
      <family val="1"/>
    </font>
    <font>
      <sz val="8.5"/>
      <color rgb="FF000000"/>
      <name val="SimSun"/>
      <family val="3"/>
      <charset val="134"/>
    </font>
    <font>
      <b/>
      <sz val="14"/>
      <name val="Noto Sans CJK SC"/>
      <family val="1"/>
      <charset val="1"/>
    </font>
    <font>
      <sz val="11"/>
      <name val="Calibri"/>
      <family val="2"/>
      <charset val="1"/>
    </font>
    <font>
      <b/>
      <sz val="10"/>
      <name val="Noto Sans CJK SC"/>
      <family val="1"/>
      <charset val="1"/>
    </font>
    <font>
      <b/>
      <sz val="10"/>
      <name val="黑体"/>
      <family val="3"/>
      <charset val="134"/>
    </font>
    <font>
      <b/>
      <sz val="10"/>
      <name val="Noto Sans CJK SC"/>
      <family val="2"/>
    </font>
    <font>
      <sz val="9"/>
      <color rgb="FF595959"/>
      <name val="Noto Sans CJK SC"/>
      <family val="1"/>
    </font>
    <font>
      <sz val="11"/>
      <color theme="1"/>
      <name val="Calibri"/>
      <family val="2"/>
      <charset val="134"/>
    </font>
    <font>
      <sz val="11"/>
      <color theme="1"/>
      <name val="宋体"/>
      <family val="2"/>
      <charset val="134"/>
    </font>
    <font>
      <sz val="11"/>
      <color theme="1"/>
      <name val="Calibri"/>
      <family val="2"/>
    </font>
    <font>
      <sz val="8.5"/>
      <name val="Calibri"/>
      <family val="3"/>
      <charset val="161"/>
    </font>
    <font>
      <sz val="8.5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1" fillId="0" borderId="0" xfId="0" applyFont="1" applyAlignment="1">
      <alignment horizontal="right" vertical="center"/>
    </xf>
    <xf numFmtId="0" fontId="34" fillId="0" borderId="0" xfId="0" applyFont="1" applyAlignment="1">
      <alignment horizontal="left" vertical="center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left" vertical="center" wrapText="1"/>
    </xf>
    <xf numFmtId="0" fontId="41" fillId="0" borderId="0" xfId="0" applyFont="1"/>
    <xf numFmtId="0" fontId="23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42" fillId="2" borderId="2" xfId="0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4" fontId="22" fillId="2" borderId="1" xfId="0" applyNumberFormat="1" applyFont="1" applyFill="1" applyBorder="1"/>
    <xf numFmtId="0" fontId="0" fillId="0" borderId="0" xfId="0" applyAlignment="1">
      <alignment horizontal="right" vertical="center"/>
    </xf>
    <xf numFmtId="0" fontId="47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4" fontId="22" fillId="2" borderId="1" xfId="0" applyNumberFormat="1" applyFont="1" applyFill="1" applyBorder="1" applyAlignment="1">
      <alignment horizontal="right" vertical="center"/>
    </xf>
    <xf numFmtId="0" fontId="46" fillId="0" borderId="0" xfId="0" applyFont="1"/>
    <xf numFmtId="0" fontId="47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7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right" vertical="center" wrapText="1"/>
    </xf>
    <xf numFmtId="0" fontId="47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2" fillId="2" borderId="1" xfId="0" applyFont="1" applyFill="1" applyBorder="1" applyAlignment="1">
      <alignment horizontal="right" vertical="center" wrapText="1"/>
    </xf>
    <xf numFmtId="0" fontId="40" fillId="0" borderId="0" xfId="0" applyFont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11</xdr:row>
      <xdr:rowOff>0</xdr:rowOff>
    </xdr:from>
    <xdr:to>
      <xdr:col>12</xdr:col>
      <xdr:colOff>171450</xdr:colOff>
      <xdr:row>12</xdr:row>
      <xdr:rowOff>57150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63400" y="7134225"/>
          <a:ext cx="133350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11</xdr:col>
      <xdr:colOff>514350</xdr:colOff>
      <xdr:row>14</xdr:row>
      <xdr:rowOff>876300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63400" y="9191625"/>
          <a:ext cx="1524000" cy="876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514350</xdr:colOff>
      <xdr:row>35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63400" y="24612600"/>
          <a:ext cx="1524000" cy="876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32</xdr:row>
      <xdr:rowOff>0</xdr:rowOff>
    </xdr:from>
    <xdr:to>
      <xdr:col>11</xdr:col>
      <xdr:colOff>514350</xdr:colOff>
      <xdr:row>32</xdr:row>
      <xdr:rowOff>1133475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63400" y="22583775"/>
          <a:ext cx="1524000" cy="113347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33</xdr:row>
      <xdr:rowOff>0</xdr:rowOff>
    </xdr:from>
    <xdr:to>
      <xdr:col>11</xdr:col>
      <xdr:colOff>514350</xdr:colOff>
      <xdr:row>34</xdr:row>
      <xdr:rowOff>295275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63400" y="24031575"/>
          <a:ext cx="1524000" cy="876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35</xdr:row>
      <xdr:rowOff>0</xdr:rowOff>
    </xdr:from>
    <xdr:to>
      <xdr:col>11</xdr:col>
      <xdr:colOff>323850</xdr:colOff>
      <xdr:row>35</xdr:row>
      <xdr:rowOff>333375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63400" y="24307800"/>
          <a:ext cx="1333500" cy="14478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35</xdr:row>
      <xdr:rowOff>0</xdr:rowOff>
    </xdr:from>
    <xdr:to>
      <xdr:col>11</xdr:col>
      <xdr:colOff>323850</xdr:colOff>
      <xdr:row>35</xdr:row>
      <xdr:rowOff>923925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963400" y="25422225"/>
          <a:ext cx="1333500" cy="9239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514350</xdr:colOff>
      <xdr:row>19</xdr:row>
      <xdr:rowOff>447675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963400" y="11277600"/>
          <a:ext cx="1524000" cy="15621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514350</xdr:colOff>
      <xdr:row>21</xdr:row>
      <xdr:rowOff>66675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963400" y="12392025"/>
          <a:ext cx="1524000" cy="156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57"/>
  <sheetViews>
    <sheetView showGridLines="0" tabSelected="1" topLeftCell="C1" zoomScaleNormal="100" workbookViewId="0">
      <pane ySplit="4" topLeftCell="A20" activePane="bottomLeft" state="frozen"/>
      <selection pane="bottomLeft" activeCell="P19" sqref="P19"/>
    </sheetView>
  </sheetViews>
  <sheetFormatPr defaultColWidth="8.6640625" defaultRowHeight="14.4"/>
  <cols>
    <col min="1" max="1" width="5" customWidth="1"/>
    <col min="2" max="2" width="22" customWidth="1"/>
    <col min="3" max="3" width="20" customWidth="1"/>
    <col min="4" max="4" width="66" customWidth="1"/>
    <col min="5" max="5" width="5" customWidth="1"/>
    <col min="6" max="6" width="7.44140625" bestFit="1" customWidth="1"/>
    <col min="7" max="7" width="8" customWidth="1"/>
    <col min="8" max="8" width="11" customWidth="1"/>
    <col min="9" max="9" width="13" customWidth="1"/>
    <col min="10" max="10" width="22" customWidth="1"/>
    <col min="11" max="11" width="15.109375" customWidth="1"/>
    <col min="12" max="12" width="13.44140625" customWidth="1"/>
    <col min="13" max="13" width="16" style="44" customWidth="1"/>
    <col min="14" max="14" width="17.77734375" style="44" bestFit="1" customWidth="1"/>
    <col min="17" max="17" width="17.77734375" bestFit="1" customWidth="1"/>
  </cols>
  <sheetData>
    <row r="1" spans="1:17" ht="24" customHeight="1">
      <c r="A1" s="50" t="s">
        <v>161</v>
      </c>
      <c r="B1" s="51"/>
      <c r="C1" s="51"/>
      <c r="D1" s="51"/>
      <c r="E1" s="51"/>
      <c r="F1" s="51"/>
      <c r="G1" s="51"/>
      <c r="H1" s="51"/>
      <c r="I1" s="51"/>
      <c r="J1" s="51"/>
      <c r="M1" s="64" t="s">
        <v>197</v>
      </c>
      <c r="N1" s="63"/>
      <c r="P1" s="62" t="s">
        <v>196</v>
      </c>
      <c r="Q1" s="61"/>
    </row>
    <row r="2" spans="1:17" ht="15" customHeight="1">
      <c r="A2" s="52" t="s">
        <v>162</v>
      </c>
      <c r="B2" s="53"/>
      <c r="C2" s="53"/>
      <c r="D2" s="53"/>
      <c r="E2" s="53"/>
      <c r="F2" s="53"/>
      <c r="G2" s="53"/>
      <c r="H2" s="53"/>
      <c r="I2" s="53"/>
      <c r="J2" s="53"/>
      <c r="O2">
        <f>M50</f>
        <v>1.2297377039525819</v>
      </c>
    </row>
    <row r="3" spans="1:17">
      <c r="M3" s="56" t="s">
        <v>174</v>
      </c>
      <c r="N3" s="57"/>
    </row>
    <row r="4" spans="1:17" ht="24" customHeight="1">
      <c r="A4" s="20" t="s">
        <v>0</v>
      </c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20" t="s">
        <v>9</v>
      </c>
      <c r="K4" s="21"/>
      <c r="L4" s="21"/>
      <c r="M4" s="45" t="s">
        <v>172</v>
      </c>
      <c r="N4" s="45" t="s">
        <v>173</v>
      </c>
    </row>
    <row r="5" spans="1:17" ht="16.5" customHeight="1">
      <c r="A5" s="54" t="s">
        <v>10</v>
      </c>
      <c r="B5" s="54"/>
      <c r="C5" s="54"/>
      <c r="D5" s="54"/>
      <c r="E5" s="54"/>
      <c r="F5" s="54"/>
      <c r="G5" s="54"/>
      <c r="H5" s="54"/>
      <c r="I5" s="54"/>
      <c r="J5" s="54"/>
      <c r="K5" s="21"/>
      <c r="L5" s="21"/>
      <c r="M5" s="46"/>
      <c r="N5" s="46"/>
    </row>
    <row r="6" spans="1:17" ht="115.5" customHeight="1">
      <c r="A6" s="22">
        <f>MAX($A$1:A5)+1</f>
        <v>1</v>
      </c>
      <c r="B6" s="23" t="s">
        <v>11</v>
      </c>
      <c r="C6" s="24" t="s">
        <v>175</v>
      </c>
      <c r="D6" s="25" t="s">
        <v>176</v>
      </c>
      <c r="E6" s="26" t="s">
        <v>12</v>
      </c>
      <c r="F6" s="27">
        <v>58</v>
      </c>
      <c r="G6" s="28" t="s">
        <v>13</v>
      </c>
      <c r="H6" s="29"/>
      <c r="I6" s="30">
        <f>IFERROR(F6*H6,"")</f>
        <v>0</v>
      </c>
      <c r="J6" s="31" t="s">
        <v>192</v>
      </c>
      <c r="K6" s="21"/>
      <c r="L6" s="21"/>
      <c r="M6" s="46">
        <v>512</v>
      </c>
      <c r="N6" s="46">
        <f>M6*F6</f>
        <v>29696</v>
      </c>
      <c r="P6">
        <f>ROUND(M6*$O$2,2)</f>
        <v>629.63</v>
      </c>
      <c r="Q6">
        <f>P6*F6</f>
        <v>36518.54</v>
      </c>
    </row>
    <row r="7" spans="1:17" ht="115.5" customHeight="1">
      <c r="A7" s="22">
        <f>MAX($A$1:A6)+1</f>
        <v>2</v>
      </c>
      <c r="B7" s="32" t="s">
        <v>163</v>
      </c>
      <c r="C7" s="24" t="s">
        <v>175</v>
      </c>
      <c r="D7" s="25" t="s">
        <v>176</v>
      </c>
      <c r="E7" s="26" t="s">
        <v>12</v>
      </c>
      <c r="F7" s="27">
        <v>3</v>
      </c>
      <c r="G7" s="28" t="s">
        <v>13</v>
      </c>
      <c r="H7" s="29"/>
      <c r="I7" s="30">
        <f>IFERROR(F7*H7,"")</f>
        <v>0</v>
      </c>
      <c r="J7" s="31" t="s">
        <v>191</v>
      </c>
      <c r="K7" s="21"/>
      <c r="L7" s="21"/>
      <c r="M7" s="46">
        <v>512</v>
      </c>
      <c r="N7" s="46">
        <f t="shared" ref="N7:N10" si="0">M7*F7</f>
        <v>1536</v>
      </c>
      <c r="P7">
        <f t="shared" ref="P7:P9" si="1">ROUND(M7*$O$2,2)</f>
        <v>629.63</v>
      </c>
      <c r="Q7">
        <f t="shared" ref="Q7:Q9" si="2">P7*F7</f>
        <v>1888.8899999999999</v>
      </c>
    </row>
    <row r="8" spans="1:17" ht="102" customHeight="1">
      <c r="A8" s="22">
        <f>MAX($A$1:A7)+1</f>
        <v>3</v>
      </c>
      <c r="B8" s="23" t="s">
        <v>14</v>
      </c>
      <c r="C8" s="24" t="s">
        <v>178</v>
      </c>
      <c r="D8" s="25" t="s">
        <v>177</v>
      </c>
      <c r="E8" s="26" t="s">
        <v>12</v>
      </c>
      <c r="F8" s="27">
        <v>41</v>
      </c>
      <c r="G8" s="28" t="s">
        <v>13</v>
      </c>
      <c r="H8" s="29"/>
      <c r="I8" s="30">
        <f>IFERROR(F8*H8,"")</f>
        <v>0</v>
      </c>
      <c r="J8" s="31" t="s">
        <v>190</v>
      </c>
      <c r="K8" s="21"/>
      <c r="L8" s="21"/>
      <c r="M8" s="46">
        <v>250</v>
      </c>
      <c r="N8" s="46">
        <f t="shared" si="0"/>
        <v>10250</v>
      </c>
      <c r="P8">
        <f t="shared" si="1"/>
        <v>307.43</v>
      </c>
      <c r="Q8">
        <f t="shared" si="2"/>
        <v>12604.630000000001</v>
      </c>
    </row>
    <row r="9" spans="1:17" ht="102" customHeight="1">
      <c r="A9" s="22">
        <f>MAX($A$1:A8)+1</f>
        <v>4</v>
      </c>
      <c r="B9" s="23" t="s">
        <v>15</v>
      </c>
      <c r="C9" s="24" t="s">
        <v>178</v>
      </c>
      <c r="D9" s="25" t="s">
        <v>179</v>
      </c>
      <c r="E9" s="26" t="s">
        <v>12</v>
      </c>
      <c r="F9" s="27">
        <v>44</v>
      </c>
      <c r="G9" s="28" t="s">
        <v>13</v>
      </c>
      <c r="H9" s="29"/>
      <c r="I9" s="30">
        <f>IFERROR(F9*H9,"")</f>
        <v>0</v>
      </c>
      <c r="J9" s="31" t="s">
        <v>180</v>
      </c>
      <c r="K9" s="21"/>
      <c r="L9" s="21"/>
      <c r="M9" s="46">
        <v>420</v>
      </c>
      <c r="N9" s="46">
        <f t="shared" si="0"/>
        <v>18480</v>
      </c>
      <c r="P9">
        <f t="shared" si="1"/>
        <v>516.49</v>
      </c>
      <c r="Q9">
        <f t="shared" si="2"/>
        <v>22725.56</v>
      </c>
    </row>
    <row r="10" spans="1:17" ht="15.75" customHeight="1">
      <c r="A10" s="55" t="s">
        <v>16</v>
      </c>
      <c r="B10" s="55"/>
      <c r="C10" s="55"/>
      <c r="D10" s="55"/>
      <c r="E10" s="33" t="s">
        <v>12</v>
      </c>
      <c r="F10" s="33">
        <f>F6+F7+F8+F9</f>
        <v>146</v>
      </c>
      <c r="G10" s="34"/>
      <c r="H10" s="34"/>
      <c r="I10" s="34"/>
      <c r="J10" s="34"/>
      <c r="K10" s="21"/>
      <c r="L10" s="21"/>
      <c r="M10" s="46"/>
      <c r="N10" s="46">
        <f t="shared" si="0"/>
        <v>0</v>
      </c>
    </row>
    <row r="11" spans="1:17" ht="16.5" customHeight="1">
      <c r="A11" s="54" t="s">
        <v>17</v>
      </c>
      <c r="B11" s="54"/>
      <c r="C11" s="54"/>
      <c r="D11" s="54"/>
      <c r="E11" s="54"/>
      <c r="F11" s="54"/>
      <c r="G11" s="54"/>
      <c r="H11" s="54"/>
      <c r="I11" s="54"/>
      <c r="J11" s="54"/>
      <c r="K11" s="21"/>
      <c r="L11" s="21"/>
      <c r="M11" s="46"/>
      <c r="N11" s="46"/>
    </row>
    <row r="12" spans="1:17" ht="115.5" customHeight="1">
      <c r="A12" s="22">
        <f>MAX($A$1:A11)+1</f>
        <v>5</v>
      </c>
      <c r="B12" s="35" t="s">
        <v>18</v>
      </c>
      <c r="C12" s="24" t="s">
        <v>194</v>
      </c>
      <c r="D12" s="25" t="s">
        <v>189</v>
      </c>
      <c r="E12" s="26" t="s">
        <v>12</v>
      </c>
      <c r="F12" s="27">
        <v>9</v>
      </c>
      <c r="G12" s="28" t="s">
        <v>13</v>
      </c>
      <c r="H12" s="29"/>
      <c r="I12" s="30">
        <f>IFERROR(F12*H12,"")</f>
        <v>0</v>
      </c>
      <c r="J12" s="31" t="s">
        <v>193</v>
      </c>
      <c r="K12" s="21"/>
      <c r="L12" s="21"/>
      <c r="M12" s="46">
        <v>10725</v>
      </c>
      <c r="N12" s="46">
        <f t="shared" ref="N12:N13" si="3">M12*F12</f>
        <v>96525</v>
      </c>
      <c r="P12">
        <f t="shared" ref="P12" si="4">ROUND(M12*$O$2,2)</f>
        <v>13188.94</v>
      </c>
      <c r="Q12">
        <f t="shared" ref="Q12" si="5">P12*F12</f>
        <v>118700.46</v>
      </c>
    </row>
    <row r="13" spans="1:17" ht="30" customHeight="1">
      <c r="A13" s="22">
        <f>MAX($A$1:A12)+1</f>
        <v>6</v>
      </c>
      <c r="B13" s="35" t="s">
        <v>19</v>
      </c>
      <c r="C13" s="24" t="s">
        <v>20</v>
      </c>
      <c r="D13" s="36" t="s">
        <v>21</v>
      </c>
      <c r="E13" s="26" t="s">
        <v>22</v>
      </c>
      <c r="F13" s="27">
        <v>193</v>
      </c>
      <c r="G13" s="28" t="s">
        <v>13</v>
      </c>
      <c r="H13" s="29"/>
      <c r="I13" s="30">
        <f>IFERROR(F13*H13,"")</f>
        <v>0</v>
      </c>
      <c r="J13" s="31" t="s">
        <v>23</v>
      </c>
      <c r="K13" s="21"/>
      <c r="L13" s="21"/>
      <c r="M13" s="46"/>
      <c r="N13" s="46">
        <f t="shared" si="3"/>
        <v>0</v>
      </c>
    </row>
    <row r="14" spans="1:17" ht="16.5" customHeight="1">
      <c r="A14" s="54" t="s">
        <v>24</v>
      </c>
      <c r="B14" s="54"/>
      <c r="C14" s="54"/>
      <c r="D14" s="54"/>
      <c r="E14" s="54"/>
      <c r="F14" s="54"/>
      <c r="G14" s="54"/>
      <c r="H14" s="54"/>
      <c r="I14" s="54"/>
      <c r="J14" s="54"/>
      <c r="K14" s="21"/>
      <c r="L14" s="21"/>
      <c r="M14" s="46"/>
      <c r="N14" s="46"/>
    </row>
    <row r="15" spans="1:17" ht="87.75" customHeight="1">
      <c r="A15" s="22">
        <f>MAX($A$1:A14)+1</f>
        <v>7</v>
      </c>
      <c r="B15" s="23" t="s">
        <v>25</v>
      </c>
      <c r="C15" s="24" t="s">
        <v>26</v>
      </c>
      <c r="D15" s="25" t="s">
        <v>27</v>
      </c>
      <c r="E15" s="26" t="s">
        <v>12</v>
      </c>
      <c r="F15" s="27">
        <v>4</v>
      </c>
      <c r="G15" s="28" t="s">
        <v>13</v>
      </c>
      <c r="H15" s="29"/>
      <c r="I15" s="30">
        <f>IFERROR(F15*H15,"")</f>
        <v>0</v>
      </c>
      <c r="J15" s="37" t="s">
        <v>28</v>
      </c>
      <c r="K15" s="21"/>
      <c r="L15" s="21"/>
      <c r="M15" s="46">
        <v>30016</v>
      </c>
      <c r="N15" s="46">
        <f t="shared" ref="N15:N17" si="6">M15*F15</f>
        <v>120064</v>
      </c>
      <c r="P15">
        <f t="shared" ref="P15" si="7">ROUND(M15*$O$2,2)</f>
        <v>36911.81</v>
      </c>
      <c r="Q15">
        <f t="shared" ref="Q15" si="8">P15*F15</f>
        <v>147647.24</v>
      </c>
    </row>
    <row r="16" spans="1:17" ht="30" customHeight="1">
      <c r="A16" s="22">
        <f>MAX($A$1:A15)+1</f>
        <v>8</v>
      </c>
      <c r="B16" s="23" t="s">
        <v>29</v>
      </c>
      <c r="C16" s="24" t="s">
        <v>30</v>
      </c>
      <c r="D16" s="36" t="s">
        <v>31</v>
      </c>
      <c r="E16" s="26" t="s">
        <v>22</v>
      </c>
      <c r="F16" s="27">
        <v>3000</v>
      </c>
      <c r="G16" s="28" t="s">
        <v>13</v>
      </c>
      <c r="H16" s="29"/>
      <c r="I16" s="30">
        <f>IFERROR(F16*H16,"")</f>
        <v>0</v>
      </c>
      <c r="J16" s="31" t="s">
        <v>32</v>
      </c>
      <c r="K16" s="21"/>
      <c r="L16" s="21"/>
      <c r="M16" s="46">
        <v>30</v>
      </c>
      <c r="N16" s="46">
        <f t="shared" si="6"/>
        <v>90000</v>
      </c>
      <c r="P16">
        <f t="shared" ref="P16:P17" si="9">ROUND(M16*$O$2,2)</f>
        <v>36.89</v>
      </c>
      <c r="Q16">
        <f t="shared" ref="Q16:Q17" si="10">P16*F16</f>
        <v>110670</v>
      </c>
    </row>
    <row r="17" spans="1:59" ht="30" customHeight="1">
      <c r="A17" s="22">
        <f>MAX($A$1:A16)+1</f>
        <v>9</v>
      </c>
      <c r="B17" s="23" t="s">
        <v>33</v>
      </c>
      <c r="C17" s="24" t="s">
        <v>34</v>
      </c>
      <c r="D17" s="38" t="s">
        <v>35</v>
      </c>
      <c r="E17" s="26" t="s">
        <v>12</v>
      </c>
      <c r="F17" s="27">
        <v>1</v>
      </c>
      <c r="G17" s="28" t="s">
        <v>13</v>
      </c>
      <c r="H17" s="29"/>
      <c r="I17" s="30">
        <f>IFERROR(F17*H17,"")</f>
        <v>0</v>
      </c>
      <c r="J17" s="31" t="s">
        <v>36</v>
      </c>
      <c r="K17" s="21"/>
      <c r="L17" s="21"/>
      <c r="M17" s="46">
        <v>6500</v>
      </c>
      <c r="N17" s="46">
        <f t="shared" si="6"/>
        <v>6500</v>
      </c>
      <c r="P17">
        <f t="shared" si="9"/>
        <v>7993.3</v>
      </c>
      <c r="Q17">
        <f t="shared" si="10"/>
        <v>7993.3</v>
      </c>
    </row>
    <row r="18" spans="1:59" ht="16.5" customHeight="1">
      <c r="A18" s="54" t="s">
        <v>37</v>
      </c>
      <c r="B18" s="54"/>
      <c r="C18" s="54"/>
      <c r="D18" s="54"/>
      <c r="E18" s="54"/>
      <c r="F18" s="54"/>
      <c r="G18" s="54"/>
      <c r="H18" s="54"/>
      <c r="I18" s="54"/>
      <c r="J18" s="54"/>
      <c r="K18" s="21"/>
      <c r="L18" s="21"/>
      <c r="M18" s="46"/>
      <c r="N18" s="46"/>
    </row>
    <row r="19" spans="1:59" ht="87.75" customHeight="1">
      <c r="A19" s="22">
        <f>MAX($A$1:A18)+1</f>
        <v>10</v>
      </c>
      <c r="B19" s="23" t="s">
        <v>38</v>
      </c>
      <c r="C19" s="24" t="s">
        <v>39</v>
      </c>
      <c r="D19" s="25" t="s">
        <v>195</v>
      </c>
      <c r="E19" s="26" t="s">
        <v>12</v>
      </c>
      <c r="F19" s="27">
        <v>19</v>
      </c>
      <c r="G19" s="28" t="s">
        <v>13</v>
      </c>
      <c r="H19" s="29"/>
      <c r="I19" s="30">
        <f>IFERROR(F19*H19,"")</f>
        <v>0</v>
      </c>
      <c r="J19" s="31" t="s">
        <v>40</v>
      </c>
      <c r="K19" s="21"/>
      <c r="L19" s="21"/>
      <c r="M19" s="46">
        <v>3575</v>
      </c>
      <c r="N19" s="46">
        <f t="shared" ref="N19:N21" si="11">M19*F19</f>
        <v>67925</v>
      </c>
      <c r="P19">
        <f t="shared" ref="P19" si="12">ROUND(M19*$O$2,2)</f>
        <v>4396.3100000000004</v>
      </c>
      <c r="Q19">
        <f t="shared" ref="Q19" si="13">P19*F19</f>
        <v>83529.890000000014</v>
      </c>
    </row>
    <row r="20" spans="1:59" ht="87.75" customHeight="1">
      <c r="A20" s="22">
        <f>MAX($A$1:A19)+1</f>
        <v>11</v>
      </c>
      <c r="B20" s="23" t="s">
        <v>41</v>
      </c>
      <c r="C20" s="24" t="s">
        <v>42</v>
      </c>
      <c r="D20" s="25" t="s">
        <v>43</v>
      </c>
      <c r="E20" s="26" t="s">
        <v>12</v>
      </c>
      <c r="F20" s="27">
        <v>8</v>
      </c>
      <c r="G20" s="28" t="s">
        <v>13</v>
      </c>
      <c r="H20" s="29"/>
      <c r="I20" s="30">
        <f>IFERROR(F20*H20,"")</f>
        <v>0</v>
      </c>
      <c r="J20" s="31" t="s">
        <v>40</v>
      </c>
      <c r="K20" s="21"/>
      <c r="L20" s="21"/>
      <c r="M20" s="46">
        <v>6875</v>
      </c>
      <c r="N20" s="46">
        <f t="shared" si="11"/>
        <v>55000</v>
      </c>
      <c r="P20">
        <f t="shared" ref="P20:P21" si="14">ROUND(M20*$O$2,2)</f>
        <v>8454.4500000000007</v>
      </c>
      <c r="Q20">
        <f t="shared" ref="Q20:Q21" si="15">P20*F20</f>
        <v>67635.600000000006</v>
      </c>
    </row>
    <row r="21" spans="1:59" ht="30" customHeight="1">
      <c r="A21" s="22">
        <f>MAX($A$1:A20)+1</f>
        <v>12</v>
      </c>
      <c r="B21" s="23" t="s">
        <v>44</v>
      </c>
      <c r="C21" s="24" t="s">
        <v>45</v>
      </c>
      <c r="D21" s="36" t="s">
        <v>46</v>
      </c>
      <c r="E21" s="26" t="s">
        <v>47</v>
      </c>
      <c r="F21" s="27">
        <v>250</v>
      </c>
      <c r="G21" s="28" t="s">
        <v>13</v>
      </c>
      <c r="H21" s="29"/>
      <c r="I21" s="30">
        <f>IFERROR(F21*H21,"")</f>
        <v>0</v>
      </c>
      <c r="J21" s="31" t="s">
        <v>48</v>
      </c>
      <c r="K21" s="21"/>
      <c r="L21" s="21"/>
      <c r="M21" s="46">
        <v>2480</v>
      </c>
      <c r="N21" s="46">
        <f t="shared" si="11"/>
        <v>620000</v>
      </c>
      <c r="P21">
        <f t="shared" si="14"/>
        <v>3049.75</v>
      </c>
      <c r="Q21">
        <f t="shared" si="15"/>
        <v>762437.5</v>
      </c>
    </row>
    <row r="22" spans="1:59" ht="16.5" customHeight="1">
      <c r="A22" s="54" t="s">
        <v>49</v>
      </c>
      <c r="B22" s="54"/>
      <c r="C22" s="54"/>
      <c r="D22" s="54"/>
      <c r="E22" s="54"/>
      <c r="F22" s="54"/>
      <c r="G22" s="54"/>
      <c r="H22" s="54"/>
      <c r="I22" s="54"/>
      <c r="J22" s="54"/>
      <c r="K22" s="21"/>
      <c r="L22" s="21"/>
      <c r="M22" s="46"/>
      <c r="N22" s="46"/>
    </row>
    <row r="23" spans="1:59" ht="30" customHeight="1">
      <c r="A23" s="22">
        <f>MAX($A$1:A22)+1</f>
        <v>13</v>
      </c>
      <c r="B23" s="35" t="s">
        <v>50</v>
      </c>
      <c r="C23" s="24" t="s">
        <v>51</v>
      </c>
      <c r="D23" s="38" t="s">
        <v>52</v>
      </c>
      <c r="E23" s="26" t="s">
        <v>12</v>
      </c>
      <c r="F23" s="27">
        <v>2</v>
      </c>
      <c r="G23" s="28" t="s">
        <v>13</v>
      </c>
      <c r="H23" s="29"/>
      <c r="I23" s="30">
        <f t="shared" ref="I23:I30" si="16">IFERROR(F23*H23,"")</f>
        <v>0</v>
      </c>
      <c r="J23" s="31" t="s">
        <v>53</v>
      </c>
      <c r="K23" s="21"/>
      <c r="L23" s="21"/>
      <c r="M23" s="46">
        <v>16174.8</v>
      </c>
      <c r="N23" s="46">
        <f t="shared" ref="N23:N30" si="17">M23*F23</f>
        <v>32349.599999999999</v>
      </c>
      <c r="P23">
        <f t="shared" ref="P23" si="18">ROUND(M23*$O$2,2)</f>
        <v>19890.759999999998</v>
      </c>
      <c r="Q23">
        <f t="shared" ref="Q23" si="19">P23*F23</f>
        <v>39781.519999999997</v>
      </c>
    </row>
    <row r="24" spans="1:59" ht="30" customHeight="1">
      <c r="A24" s="22">
        <f>MAX($A$1:A23)+1</f>
        <v>14</v>
      </c>
      <c r="B24" s="35" t="s">
        <v>54</v>
      </c>
      <c r="C24" s="24" t="s">
        <v>55</v>
      </c>
      <c r="D24" s="38" t="s">
        <v>56</v>
      </c>
      <c r="E24" s="26" t="s">
        <v>12</v>
      </c>
      <c r="F24" s="27">
        <v>35</v>
      </c>
      <c r="G24" s="28" t="s">
        <v>13</v>
      </c>
      <c r="H24" s="29"/>
      <c r="I24" s="30">
        <f t="shared" si="16"/>
        <v>0</v>
      </c>
      <c r="J24" s="31" t="s">
        <v>57</v>
      </c>
      <c r="K24" s="21"/>
      <c r="L24" s="21"/>
      <c r="M24" s="46">
        <v>4240.99</v>
      </c>
      <c r="N24" s="46">
        <f t="shared" si="17"/>
        <v>148434.65</v>
      </c>
      <c r="P24">
        <f t="shared" ref="P24:P29" si="20">ROUND(M24*$O$2,2)</f>
        <v>5215.3100000000004</v>
      </c>
      <c r="Q24">
        <f t="shared" ref="Q24:Q29" si="21">P24*F24</f>
        <v>182535.85</v>
      </c>
    </row>
    <row r="25" spans="1:59" ht="30" customHeight="1">
      <c r="A25" s="22">
        <f>MAX($A$1:A24)+1</f>
        <v>15</v>
      </c>
      <c r="B25" s="35" t="s">
        <v>58</v>
      </c>
      <c r="C25" s="24" t="s">
        <v>59</v>
      </c>
      <c r="D25" s="38" t="s">
        <v>60</v>
      </c>
      <c r="E25" s="26" t="s">
        <v>12</v>
      </c>
      <c r="F25" s="27">
        <v>58</v>
      </c>
      <c r="G25" s="28" t="s">
        <v>13</v>
      </c>
      <c r="H25" s="29"/>
      <c r="I25" s="30">
        <f t="shared" si="16"/>
        <v>0</v>
      </c>
      <c r="J25" s="31"/>
      <c r="K25" s="21"/>
      <c r="L25" s="21"/>
      <c r="M25" s="46">
        <v>650</v>
      </c>
      <c r="N25" s="46">
        <f t="shared" si="17"/>
        <v>37700</v>
      </c>
      <c r="P25">
        <f t="shared" si="20"/>
        <v>799.33</v>
      </c>
      <c r="Q25">
        <f t="shared" si="21"/>
        <v>46361.14</v>
      </c>
    </row>
    <row r="26" spans="1:59" ht="30" customHeight="1">
      <c r="A26" s="22">
        <f>MAX($A$1:A25)+1</f>
        <v>16</v>
      </c>
      <c r="B26" s="23" t="s">
        <v>61</v>
      </c>
      <c r="C26" s="24" t="s">
        <v>34</v>
      </c>
      <c r="D26" s="38" t="s">
        <v>62</v>
      </c>
      <c r="E26" s="26" t="s">
        <v>63</v>
      </c>
      <c r="F26" s="27">
        <v>10</v>
      </c>
      <c r="G26" s="28" t="s">
        <v>13</v>
      </c>
      <c r="H26" s="29"/>
      <c r="I26" s="30">
        <f t="shared" si="16"/>
        <v>0</v>
      </c>
      <c r="J26" s="31"/>
      <c r="K26" s="21"/>
      <c r="L26" s="21"/>
      <c r="M26" s="46">
        <v>550</v>
      </c>
      <c r="N26" s="46">
        <f t="shared" si="17"/>
        <v>5500</v>
      </c>
      <c r="P26">
        <f t="shared" si="20"/>
        <v>676.36</v>
      </c>
      <c r="Q26">
        <f t="shared" si="21"/>
        <v>6763.6</v>
      </c>
    </row>
    <row r="27" spans="1:59" ht="30" customHeight="1">
      <c r="A27" s="22">
        <f>MAX($A$1:A26)+1</f>
        <v>17</v>
      </c>
      <c r="B27" s="23" t="s">
        <v>64</v>
      </c>
      <c r="C27" s="24" t="s">
        <v>65</v>
      </c>
      <c r="D27" s="36" t="s">
        <v>66</v>
      </c>
      <c r="E27" s="26" t="s">
        <v>67</v>
      </c>
      <c r="F27" s="27">
        <v>160</v>
      </c>
      <c r="G27" s="28" t="s">
        <v>13</v>
      </c>
      <c r="H27" s="29"/>
      <c r="I27" s="30">
        <f t="shared" si="16"/>
        <v>0</v>
      </c>
      <c r="J27" s="31" t="s">
        <v>68</v>
      </c>
      <c r="K27" s="21"/>
      <c r="L27" s="21"/>
      <c r="M27" s="46">
        <v>80</v>
      </c>
      <c r="N27" s="46">
        <f t="shared" si="17"/>
        <v>12800</v>
      </c>
      <c r="O27" s="48" t="s">
        <v>181</v>
      </c>
      <c r="P27">
        <f t="shared" si="20"/>
        <v>98.38</v>
      </c>
      <c r="Q27">
        <f t="shared" si="21"/>
        <v>15740.8</v>
      </c>
    </row>
    <row r="28" spans="1:59" ht="30" customHeight="1">
      <c r="A28" s="22">
        <f>MAX($A$1:A27)+1</f>
        <v>18</v>
      </c>
      <c r="B28" s="23" t="s">
        <v>69</v>
      </c>
      <c r="C28" s="24" t="s">
        <v>70</v>
      </c>
      <c r="D28" s="36" t="s">
        <v>71</v>
      </c>
      <c r="E28" s="26" t="s">
        <v>72</v>
      </c>
      <c r="F28" s="27">
        <v>8000</v>
      </c>
      <c r="G28" s="28" t="s">
        <v>13</v>
      </c>
      <c r="H28" s="29"/>
      <c r="I28" s="30">
        <f t="shared" si="16"/>
        <v>0</v>
      </c>
      <c r="J28" s="31" t="s">
        <v>73</v>
      </c>
      <c r="K28" s="21"/>
      <c r="L28" s="21"/>
      <c r="M28" s="46">
        <v>5</v>
      </c>
      <c r="N28" s="46">
        <f t="shared" si="17"/>
        <v>40000</v>
      </c>
      <c r="P28">
        <f t="shared" si="20"/>
        <v>6.15</v>
      </c>
      <c r="Q28">
        <f t="shared" si="21"/>
        <v>49200</v>
      </c>
    </row>
    <row r="29" spans="1:59" ht="30" customHeight="1">
      <c r="A29" s="22">
        <f>MAX($A$1:A28)+1</f>
        <v>19</v>
      </c>
      <c r="B29" s="23" t="s">
        <v>74</v>
      </c>
      <c r="C29" s="39" t="s">
        <v>75</v>
      </c>
      <c r="D29" s="36" t="s">
        <v>76</v>
      </c>
      <c r="E29" s="26" t="s">
        <v>77</v>
      </c>
      <c r="F29" s="27">
        <v>1</v>
      </c>
      <c r="G29" s="28" t="s">
        <v>13</v>
      </c>
      <c r="H29" s="29"/>
      <c r="I29" s="30">
        <f t="shared" si="16"/>
        <v>0</v>
      </c>
      <c r="J29" s="31" t="s">
        <v>78</v>
      </c>
      <c r="K29" s="21"/>
      <c r="L29" s="21"/>
      <c r="M29" s="46">
        <v>15000</v>
      </c>
      <c r="N29" s="46">
        <f t="shared" si="17"/>
        <v>15000</v>
      </c>
      <c r="P29">
        <f t="shared" si="20"/>
        <v>18446.07</v>
      </c>
      <c r="Q29">
        <f t="shared" si="21"/>
        <v>18446.07</v>
      </c>
    </row>
    <row r="30" spans="1:59" ht="60" customHeight="1">
      <c r="A30" s="22">
        <f>MAX($A$1:A29)+1</f>
        <v>20</v>
      </c>
      <c r="B30" s="23" t="s">
        <v>79</v>
      </c>
      <c r="C30" s="24" t="s">
        <v>166</v>
      </c>
      <c r="D30" s="36" t="s">
        <v>80</v>
      </c>
      <c r="E30" s="26" t="s">
        <v>12</v>
      </c>
      <c r="F30" s="27">
        <v>1</v>
      </c>
      <c r="G30" s="28" t="s">
        <v>13</v>
      </c>
      <c r="H30" s="29"/>
      <c r="I30" s="30">
        <f t="shared" si="16"/>
        <v>0</v>
      </c>
      <c r="J30" s="31" t="s">
        <v>81</v>
      </c>
      <c r="K30" s="21"/>
      <c r="L30" s="21"/>
      <c r="M30" s="46">
        <v>32000</v>
      </c>
      <c r="N30" s="46">
        <f t="shared" si="17"/>
        <v>32000</v>
      </c>
      <c r="P30">
        <f t="shared" ref="P30" si="22">ROUND(M30*$O$2,2)</f>
        <v>39351.61</v>
      </c>
      <c r="Q30">
        <f t="shared" ref="Q30" si="23">P30*F30</f>
        <v>39351.61</v>
      </c>
    </row>
    <row r="31" spans="1:59" ht="16.5" customHeight="1">
      <c r="A31" s="54" t="s">
        <v>82</v>
      </c>
      <c r="B31" s="54"/>
      <c r="C31" s="54"/>
      <c r="D31" s="54"/>
      <c r="E31" s="54"/>
      <c r="F31" s="54"/>
      <c r="G31" s="54"/>
      <c r="H31" s="54"/>
      <c r="I31" s="54"/>
      <c r="J31" s="54"/>
      <c r="K31" s="21"/>
      <c r="L31" s="21"/>
      <c r="M31" s="46"/>
      <c r="N31" s="46"/>
    </row>
    <row r="32" spans="1:59" ht="19.95" customHeight="1">
      <c r="A32" s="22">
        <f>MAX($A$1:A31)+1</f>
        <v>21</v>
      </c>
      <c r="B32" s="23" t="s">
        <v>89</v>
      </c>
      <c r="C32" s="24" t="s">
        <v>171</v>
      </c>
      <c r="D32" s="40" t="s">
        <v>169</v>
      </c>
      <c r="E32" s="26" t="s">
        <v>90</v>
      </c>
      <c r="F32" s="27">
        <v>1</v>
      </c>
      <c r="G32" s="28" t="s">
        <v>13</v>
      </c>
      <c r="H32" s="29" t="s">
        <v>170</v>
      </c>
      <c r="I32" s="30"/>
      <c r="J32" s="31"/>
      <c r="K32" s="19"/>
      <c r="L32" s="21"/>
      <c r="M32" s="46">
        <v>7200</v>
      </c>
      <c r="N32" s="46">
        <f t="shared" ref="N32:N37" si="24">M32*F32</f>
        <v>7200</v>
      </c>
      <c r="P32">
        <f t="shared" ref="P32" si="25">ROUND(M32*$O$2,2)</f>
        <v>8854.11</v>
      </c>
      <c r="Q32">
        <f t="shared" ref="Q32" si="26">P32*F32</f>
        <v>8854.11</v>
      </c>
      <c r="BG32" t="s">
        <v>168</v>
      </c>
    </row>
    <row r="33" spans="1:17" ht="114.45" customHeight="1">
      <c r="A33" s="22">
        <f>MAX($A$1:A32)+1</f>
        <v>22</v>
      </c>
      <c r="B33" s="35" t="s">
        <v>183</v>
      </c>
      <c r="C33" s="24" t="s">
        <v>188</v>
      </c>
      <c r="D33" s="25" t="s">
        <v>187</v>
      </c>
      <c r="E33" s="26" t="s">
        <v>12</v>
      </c>
      <c r="F33" s="27">
        <v>18</v>
      </c>
      <c r="G33" s="28" t="s">
        <v>13</v>
      </c>
      <c r="H33" s="29"/>
      <c r="I33" s="30">
        <f t="shared" ref="I33:I37" si="27">IFERROR(F33*H33,"")</f>
        <v>0</v>
      </c>
      <c r="J33" s="31" t="s">
        <v>184</v>
      </c>
      <c r="K33" s="21"/>
      <c r="L33" s="21"/>
      <c r="M33" s="46">
        <v>7800</v>
      </c>
      <c r="N33" s="46">
        <f t="shared" si="24"/>
        <v>140400</v>
      </c>
      <c r="P33">
        <f t="shared" ref="P33:P37" si="28">ROUND(M33*$O$2,2)</f>
        <v>9591.9500000000007</v>
      </c>
      <c r="Q33">
        <f t="shared" ref="Q33:Q37" si="29">P33*F33</f>
        <v>172655.1</v>
      </c>
    </row>
    <row r="34" spans="1:17" ht="45.75" customHeight="1">
      <c r="A34" s="22">
        <f>MAX($A$1:A33)+1</f>
        <v>23</v>
      </c>
      <c r="B34" s="35" t="s">
        <v>83</v>
      </c>
      <c r="C34" s="24" t="s">
        <v>185</v>
      </c>
      <c r="D34" s="25" t="s">
        <v>84</v>
      </c>
      <c r="E34" s="26" t="s">
        <v>12</v>
      </c>
      <c r="F34" s="27">
        <f>F33</f>
        <v>18</v>
      </c>
      <c r="G34" s="28" t="s">
        <v>13</v>
      </c>
      <c r="H34" s="29"/>
      <c r="I34" s="30">
        <f t="shared" si="27"/>
        <v>0</v>
      </c>
      <c r="J34" s="31" t="s">
        <v>85</v>
      </c>
      <c r="K34" s="21"/>
      <c r="L34" s="21"/>
      <c r="M34" s="46">
        <v>800</v>
      </c>
      <c r="N34" s="46">
        <f t="shared" si="24"/>
        <v>14400</v>
      </c>
      <c r="P34">
        <f t="shared" si="28"/>
        <v>983.79</v>
      </c>
      <c r="Q34">
        <f t="shared" si="29"/>
        <v>17708.22</v>
      </c>
    </row>
    <row r="35" spans="1:17" ht="30" customHeight="1">
      <c r="A35" s="22">
        <f>MAX($A$1:A34)+1</f>
        <v>24</v>
      </c>
      <c r="B35" s="23" t="s">
        <v>86</v>
      </c>
      <c r="C35" s="41" t="s">
        <v>87</v>
      </c>
      <c r="D35" s="36" t="s">
        <v>182</v>
      </c>
      <c r="E35" s="26" t="s">
        <v>12</v>
      </c>
      <c r="F35" s="27">
        <v>1</v>
      </c>
      <c r="G35" s="42" t="s">
        <v>13</v>
      </c>
      <c r="H35" s="29"/>
      <c r="I35" s="30">
        <f t="shared" si="27"/>
        <v>0</v>
      </c>
      <c r="J35" s="31" t="s">
        <v>88</v>
      </c>
      <c r="K35" s="21"/>
      <c r="L35" s="21"/>
      <c r="M35" s="46">
        <v>28600</v>
      </c>
      <c r="N35" s="46">
        <f t="shared" si="24"/>
        <v>28600</v>
      </c>
      <c r="P35">
        <f t="shared" si="28"/>
        <v>35170.5</v>
      </c>
      <c r="Q35">
        <f t="shared" si="29"/>
        <v>35170.5</v>
      </c>
    </row>
    <row r="36" spans="1:17" ht="87.75" customHeight="1">
      <c r="A36" s="22">
        <f>MAX($A$1:A35)+1</f>
        <v>25</v>
      </c>
      <c r="B36" s="23" t="s">
        <v>91</v>
      </c>
      <c r="C36" s="24" t="s">
        <v>92</v>
      </c>
      <c r="D36" s="40" t="s">
        <v>93</v>
      </c>
      <c r="E36" s="26" t="s">
        <v>12</v>
      </c>
      <c r="F36" s="27">
        <v>2</v>
      </c>
      <c r="G36" s="28" t="s">
        <v>13</v>
      </c>
      <c r="H36" s="29"/>
      <c r="I36" s="30">
        <f t="shared" si="27"/>
        <v>0</v>
      </c>
      <c r="J36" s="31" t="s">
        <v>94</v>
      </c>
      <c r="K36" s="21"/>
      <c r="L36" s="21"/>
      <c r="M36" s="46">
        <v>12025</v>
      </c>
      <c r="N36" s="46">
        <f t="shared" si="24"/>
        <v>24050</v>
      </c>
      <c r="P36">
        <f t="shared" si="28"/>
        <v>14787.6</v>
      </c>
      <c r="Q36">
        <f t="shared" si="29"/>
        <v>29575.200000000001</v>
      </c>
    </row>
    <row r="37" spans="1:17" ht="30" customHeight="1">
      <c r="A37" s="22">
        <f>MAX($A$1:A36)+1</f>
        <v>26</v>
      </c>
      <c r="B37" s="35" t="s">
        <v>95</v>
      </c>
      <c r="C37" s="24" t="s">
        <v>96</v>
      </c>
      <c r="D37" s="38" t="s">
        <v>97</v>
      </c>
      <c r="E37" s="26" t="s">
        <v>12</v>
      </c>
      <c r="F37" s="27">
        <v>2</v>
      </c>
      <c r="G37" s="28" t="s">
        <v>13</v>
      </c>
      <c r="H37" s="29"/>
      <c r="I37" s="30">
        <f t="shared" si="27"/>
        <v>0</v>
      </c>
      <c r="J37" s="31"/>
      <c r="K37" s="21"/>
      <c r="L37" s="21"/>
      <c r="M37" s="46">
        <v>2300</v>
      </c>
      <c r="N37" s="46">
        <f t="shared" si="24"/>
        <v>4600</v>
      </c>
      <c r="P37">
        <f t="shared" si="28"/>
        <v>2828.4</v>
      </c>
      <c r="Q37">
        <f t="shared" si="29"/>
        <v>5656.8</v>
      </c>
    </row>
    <row r="38" spans="1:17" ht="16.5" customHeight="1">
      <c r="A38" s="54" t="s">
        <v>98</v>
      </c>
      <c r="B38" s="54"/>
      <c r="C38" s="54"/>
      <c r="D38" s="54"/>
      <c r="E38" s="54"/>
      <c r="F38" s="54"/>
      <c r="G38" s="54"/>
      <c r="H38" s="54"/>
      <c r="I38" s="54"/>
      <c r="J38" s="54"/>
      <c r="K38" s="21"/>
      <c r="L38" s="21"/>
      <c r="M38" s="46"/>
      <c r="N38" s="46"/>
    </row>
    <row r="39" spans="1:17" ht="30" customHeight="1">
      <c r="A39" s="22">
        <f>MAX($A$1:A38)+1</f>
        <v>27</v>
      </c>
      <c r="B39" s="23" t="s">
        <v>99</v>
      </c>
      <c r="C39" s="39" t="s">
        <v>75</v>
      </c>
      <c r="D39" s="36" t="s">
        <v>100</v>
      </c>
      <c r="E39" s="26" t="s">
        <v>90</v>
      </c>
      <c r="F39" s="27">
        <v>146</v>
      </c>
      <c r="G39" s="28" t="s">
        <v>13</v>
      </c>
      <c r="H39" s="29"/>
      <c r="I39" s="30">
        <f>IFERROR(F39*H39,"")</f>
        <v>0</v>
      </c>
      <c r="J39" s="31" t="s">
        <v>101</v>
      </c>
      <c r="K39" s="21"/>
      <c r="L39" s="21"/>
      <c r="M39" s="46">
        <f>550+80</f>
        <v>630</v>
      </c>
      <c r="N39" s="46">
        <f t="shared" ref="N39:N42" si="30">M39*F39</f>
        <v>91980</v>
      </c>
      <c r="P39">
        <f t="shared" ref="P39" si="31">ROUND(M39*$O$2,2)</f>
        <v>774.73</v>
      </c>
      <c r="Q39">
        <f t="shared" ref="Q39" si="32">P39*F39</f>
        <v>113110.58</v>
      </c>
    </row>
    <row r="40" spans="1:17" ht="30" customHeight="1">
      <c r="A40" s="22">
        <f>MAX($A$1:A39)+1</f>
        <v>28</v>
      </c>
      <c r="B40" s="23" t="s">
        <v>102</v>
      </c>
      <c r="C40" s="24" t="s">
        <v>103</v>
      </c>
      <c r="D40" s="38" t="s">
        <v>167</v>
      </c>
      <c r="E40" s="26" t="s">
        <v>72</v>
      </c>
      <c r="F40" s="27">
        <v>12500</v>
      </c>
      <c r="G40" s="28" t="s">
        <v>13</v>
      </c>
      <c r="H40" s="29"/>
      <c r="I40" s="30">
        <f>IFERROR(F40*H40,"")</f>
        <v>0</v>
      </c>
      <c r="J40" s="31" t="s">
        <v>104</v>
      </c>
      <c r="K40" s="21"/>
      <c r="L40" s="21"/>
      <c r="M40" s="46">
        <v>2.9</v>
      </c>
      <c r="N40" s="46">
        <f t="shared" si="30"/>
        <v>36250</v>
      </c>
      <c r="P40">
        <f t="shared" ref="P40:P47" si="33">ROUND(M40*$O$2,2)</f>
        <v>3.57</v>
      </c>
      <c r="Q40">
        <f t="shared" ref="Q40:Q47" si="34">P40*F40</f>
        <v>44625</v>
      </c>
    </row>
    <row r="41" spans="1:17" ht="30" customHeight="1">
      <c r="A41" s="22">
        <f>MAX($A$1:A40)+1</f>
        <v>29</v>
      </c>
      <c r="B41" s="35" t="s">
        <v>105</v>
      </c>
      <c r="C41" s="24" t="s">
        <v>106</v>
      </c>
      <c r="D41" s="38" t="s">
        <v>107</v>
      </c>
      <c r="E41" s="26" t="s">
        <v>72</v>
      </c>
      <c r="F41" s="27">
        <v>10000</v>
      </c>
      <c r="G41" s="28" t="s">
        <v>13</v>
      </c>
      <c r="H41" s="29"/>
      <c r="I41" s="30">
        <f>IFERROR(F41*H41,"")</f>
        <v>0</v>
      </c>
      <c r="J41" s="31"/>
      <c r="K41" s="21"/>
      <c r="L41" s="21"/>
      <c r="M41" s="46">
        <v>2.5</v>
      </c>
      <c r="N41" s="46">
        <f t="shared" si="30"/>
        <v>25000</v>
      </c>
      <c r="P41">
        <f t="shared" si="33"/>
        <v>3.07</v>
      </c>
      <c r="Q41">
        <f t="shared" si="34"/>
        <v>30700</v>
      </c>
    </row>
    <row r="42" spans="1:17" ht="30" customHeight="1">
      <c r="A42" s="22">
        <f>MAX($A$1:A41)+1</f>
        <v>30</v>
      </c>
      <c r="B42" s="23" t="s">
        <v>108</v>
      </c>
      <c r="C42" s="39" t="s">
        <v>75</v>
      </c>
      <c r="D42" s="36" t="s">
        <v>109</v>
      </c>
      <c r="E42" s="26" t="s">
        <v>77</v>
      </c>
      <c r="F42" s="27">
        <v>1</v>
      </c>
      <c r="G42" s="28" t="s">
        <v>13</v>
      </c>
      <c r="H42" s="29"/>
      <c r="I42" s="30">
        <f>IFERROR(F42*H42,"")</f>
        <v>0</v>
      </c>
      <c r="J42" s="31" t="s">
        <v>110</v>
      </c>
      <c r="K42" s="21"/>
      <c r="L42" s="21"/>
      <c r="M42" s="46">
        <v>80000</v>
      </c>
      <c r="N42" s="46">
        <f t="shared" si="30"/>
        <v>80000</v>
      </c>
      <c r="P42">
        <f t="shared" si="33"/>
        <v>98379.02</v>
      </c>
      <c r="Q42">
        <f t="shared" si="34"/>
        <v>98379.02</v>
      </c>
    </row>
    <row r="43" spans="1:17" ht="16.5" customHeight="1">
      <c r="A43" s="54" t="s">
        <v>111</v>
      </c>
      <c r="B43" s="54"/>
      <c r="C43" s="54"/>
      <c r="D43" s="54"/>
      <c r="E43" s="54"/>
      <c r="F43" s="54"/>
      <c r="G43" s="54"/>
      <c r="H43" s="54"/>
      <c r="I43" s="54"/>
      <c r="J43" s="54"/>
      <c r="K43" s="21"/>
      <c r="L43" s="21"/>
      <c r="M43" s="46"/>
      <c r="N43" s="46"/>
      <c r="P43">
        <f t="shared" si="33"/>
        <v>0</v>
      </c>
      <c r="Q43">
        <f t="shared" si="34"/>
        <v>0</v>
      </c>
    </row>
    <row r="44" spans="1:17" ht="30" customHeight="1">
      <c r="A44" s="22">
        <f>MAX($A$1:A43)+1</f>
        <v>31</v>
      </c>
      <c r="B44" s="35" t="s">
        <v>112</v>
      </c>
      <c r="C44" s="39" t="s">
        <v>75</v>
      </c>
      <c r="D44" s="36" t="s">
        <v>113</v>
      </c>
      <c r="E44" s="26" t="s">
        <v>77</v>
      </c>
      <c r="F44" s="27">
        <v>1</v>
      </c>
      <c r="G44" s="28" t="s">
        <v>13</v>
      </c>
      <c r="H44" s="29"/>
      <c r="I44" s="30">
        <f>IFERROR(F44*H44,"")</f>
        <v>0</v>
      </c>
      <c r="J44" s="31" t="s">
        <v>114</v>
      </c>
      <c r="K44" s="21"/>
      <c r="L44" s="21"/>
      <c r="M44" s="46">
        <v>15000</v>
      </c>
      <c r="N44" s="46">
        <f t="shared" ref="N44:N47" si="35">M44*F44</f>
        <v>15000</v>
      </c>
      <c r="P44">
        <f t="shared" si="33"/>
        <v>18446.07</v>
      </c>
      <c r="Q44">
        <f t="shared" si="34"/>
        <v>18446.07</v>
      </c>
    </row>
    <row r="45" spans="1:17" ht="30" customHeight="1">
      <c r="A45" s="22">
        <f>MAX($A$1:A44)+1</f>
        <v>32</v>
      </c>
      <c r="B45" s="23" t="s">
        <v>115</v>
      </c>
      <c r="C45" s="39" t="s">
        <v>75</v>
      </c>
      <c r="D45" s="36" t="s">
        <v>116</v>
      </c>
      <c r="E45" s="26" t="s">
        <v>77</v>
      </c>
      <c r="F45" s="27">
        <v>1</v>
      </c>
      <c r="G45" s="28" t="s">
        <v>13</v>
      </c>
      <c r="H45" s="29"/>
      <c r="I45" s="30">
        <f>IFERROR(F45*H45,"")</f>
        <v>0</v>
      </c>
      <c r="J45" s="31"/>
      <c r="K45" s="21"/>
      <c r="L45" s="21"/>
      <c r="M45" s="46">
        <v>10000</v>
      </c>
      <c r="N45" s="46">
        <f t="shared" si="35"/>
        <v>10000</v>
      </c>
      <c r="P45">
        <f t="shared" si="33"/>
        <v>12297.38</v>
      </c>
      <c r="Q45">
        <f t="shared" si="34"/>
        <v>12297.38</v>
      </c>
    </row>
    <row r="46" spans="1:17" ht="30" customHeight="1">
      <c r="A46" s="22">
        <f>MAX($A$1:A45)+1</f>
        <v>33</v>
      </c>
      <c r="B46" s="23" t="s">
        <v>117</v>
      </c>
      <c r="C46" s="39" t="s">
        <v>75</v>
      </c>
      <c r="D46" s="36" t="s">
        <v>118</v>
      </c>
      <c r="E46" s="26" t="s">
        <v>77</v>
      </c>
      <c r="F46" s="27">
        <v>1</v>
      </c>
      <c r="G46" s="28" t="s">
        <v>13</v>
      </c>
      <c r="H46" s="29"/>
      <c r="I46" s="30">
        <f>IFERROR(F46*H46,"")</f>
        <v>0</v>
      </c>
      <c r="J46" s="31" t="s">
        <v>119</v>
      </c>
      <c r="K46" s="21"/>
      <c r="L46" s="21"/>
      <c r="M46" s="46">
        <v>5000</v>
      </c>
      <c r="N46" s="46">
        <f t="shared" si="35"/>
        <v>5000</v>
      </c>
      <c r="P46">
        <f t="shared" si="33"/>
        <v>6148.69</v>
      </c>
      <c r="Q46">
        <f t="shared" si="34"/>
        <v>6148.69</v>
      </c>
    </row>
    <row r="47" spans="1:17" ht="30" customHeight="1">
      <c r="A47" s="22">
        <f>MAX($A$1:A46)+1</f>
        <v>34</v>
      </c>
      <c r="B47" s="23" t="s">
        <v>120</v>
      </c>
      <c r="C47" s="39" t="s">
        <v>75</v>
      </c>
      <c r="D47" s="38" t="s">
        <v>164</v>
      </c>
      <c r="E47" s="26" t="s">
        <v>77</v>
      </c>
      <c r="F47" s="27">
        <v>1</v>
      </c>
      <c r="G47" s="28" t="s">
        <v>13</v>
      </c>
      <c r="H47" s="29"/>
      <c r="I47" s="30">
        <f>IFERROR(F47*H47,"")</f>
        <v>0</v>
      </c>
      <c r="J47" s="31" t="s">
        <v>121</v>
      </c>
      <c r="K47" s="21"/>
      <c r="L47" s="21"/>
      <c r="M47" s="46">
        <v>5000</v>
      </c>
      <c r="N47" s="46">
        <f t="shared" si="35"/>
        <v>5000</v>
      </c>
      <c r="P47">
        <f t="shared" si="33"/>
        <v>6148.69</v>
      </c>
      <c r="Q47">
        <f t="shared" si="34"/>
        <v>6148.69</v>
      </c>
    </row>
    <row r="48" spans="1:17" ht="21.75" customHeight="1">
      <c r="A48" s="58" t="s">
        <v>122</v>
      </c>
      <c r="B48" s="58"/>
      <c r="C48" s="58"/>
      <c r="D48" s="58"/>
      <c r="E48" s="58"/>
      <c r="F48" s="58"/>
      <c r="G48" s="58"/>
      <c r="H48" s="58"/>
      <c r="I48" s="43">
        <f>SUM(I6:I47)</f>
        <v>0</v>
      </c>
      <c r="J48" s="34"/>
      <c r="K48" s="21"/>
      <c r="L48" s="21"/>
      <c r="M48" s="46"/>
      <c r="N48" s="47">
        <f>SUM(N6:N47)</f>
        <v>1927240.25</v>
      </c>
      <c r="Q48" s="47">
        <f>SUM(Q6:Q47)</f>
        <v>2370007.56</v>
      </c>
    </row>
    <row r="49" spans="11:14">
      <c r="M49" s="44">
        <v>1.25</v>
      </c>
      <c r="N49" s="44">
        <f>N48*M49</f>
        <v>2409050.3125</v>
      </c>
    </row>
    <row r="50" spans="11:14">
      <c r="M50" s="44">
        <f>N50/N48</f>
        <v>1.2297377039525819</v>
      </c>
      <c r="N50" s="44">
        <v>2370000</v>
      </c>
    </row>
    <row r="57" spans="11:14" ht="15">
      <c r="K57" s="49"/>
    </row>
  </sheetData>
  <autoFilter ref="A4:N48" xr:uid="{00000000-0001-0000-0000-000000000000}"/>
  <mergeCells count="15">
    <mergeCell ref="P1:Q1"/>
    <mergeCell ref="M1:N1"/>
    <mergeCell ref="M3:N3"/>
    <mergeCell ref="A43:J43"/>
    <mergeCell ref="A48:H48"/>
    <mergeCell ref="A14:J14"/>
    <mergeCell ref="A18:J18"/>
    <mergeCell ref="A22:J22"/>
    <mergeCell ref="A31:J31"/>
    <mergeCell ref="A38:J38"/>
    <mergeCell ref="A1:J1"/>
    <mergeCell ref="A2:J2"/>
    <mergeCell ref="A5:J5"/>
    <mergeCell ref="A10:D10"/>
    <mergeCell ref="A11:J11"/>
  </mergeCells>
  <phoneticPr fontId="35" type="noConversion"/>
  <pageMargins left="0.75" right="0.75" top="1" bottom="1" header="0.511811023622047" footer="0.511811023622047"/>
  <pageSetup paperSize="8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3"/>
  <sheetViews>
    <sheetView showGridLines="0" zoomScaleNormal="100" workbookViewId="0">
      <selection activeCell="C4" sqref="C4"/>
    </sheetView>
  </sheetViews>
  <sheetFormatPr defaultColWidth="8.6640625" defaultRowHeight="14.4"/>
  <cols>
    <col min="1" max="1" width="6" customWidth="1"/>
    <col min="2" max="2" width="18" customWidth="1"/>
    <col min="3" max="3" width="30" customWidth="1"/>
    <col min="4" max="4" width="12" customWidth="1"/>
    <col min="5" max="5" width="9.6640625" customWidth="1"/>
    <col min="7" max="7" width="10" customWidth="1"/>
    <col min="8" max="8" width="26" customWidth="1"/>
    <col min="12" max="12" width="20" customWidth="1"/>
    <col min="59" max="59" width="8" customWidth="1"/>
  </cols>
  <sheetData>
    <row r="1" spans="1:8" ht="21" customHeight="1">
      <c r="A1" s="59" t="s">
        <v>123</v>
      </c>
      <c r="B1" s="59"/>
      <c r="C1" s="59"/>
      <c r="D1" s="59"/>
      <c r="E1" s="59"/>
      <c r="F1" s="59"/>
      <c r="G1" s="59"/>
      <c r="H1" s="59"/>
    </row>
    <row r="2" spans="1:8">
      <c r="A2" s="13"/>
      <c r="B2" s="13"/>
      <c r="C2" s="13"/>
      <c r="D2" s="13"/>
      <c r="E2" s="13"/>
      <c r="F2" s="13"/>
      <c r="G2" s="13"/>
      <c r="H2" s="13"/>
    </row>
    <row r="3" spans="1:8" ht="30" customHeight="1" thickBot="1">
      <c r="A3" s="17" t="s">
        <v>0</v>
      </c>
      <c r="B3" s="17" t="s">
        <v>124</v>
      </c>
      <c r="C3" s="17" t="s">
        <v>125</v>
      </c>
      <c r="D3" s="17" t="s">
        <v>126</v>
      </c>
      <c r="E3" s="17" t="s">
        <v>127</v>
      </c>
      <c r="F3" s="18" t="s">
        <v>165</v>
      </c>
      <c r="G3" s="17" t="s">
        <v>128</v>
      </c>
      <c r="H3" s="17" t="s">
        <v>9</v>
      </c>
    </row>
    <row r="4" spans="1:8" ht="15" customHeight="1" thickTop="1">
      <c r="A4" s="14">
        <v>1</v>
      </c>
      <c r="B4" s="15" t="s">
        <v>129</v>
      </c>
      <c r="C4" s="15" t="s">
        <v>186</v>
      </c>
      <c r="D4" s="14"/>
      <c r="E4" s="14"/>
      <c r="F4" s="14">
        <v>58</v>
      </c>
      <c r="G4" s="14"/>
      <c r="H4" s="16" t="s">
        <v>130</v>
      </c>
    </row>
    <row r="5" spans="1:8" ht="15" customHeight="1">
      <c r="A5" s="6">
        <v>2</v>
      </c>
      <c r="B5" s="7" t="s">
        <v>129</v>
      </c>
      <c r="C5" s="7" t="s">
        <v>131</v>
      </c>
      <c r="D5" s="6"/>
      <c r="E5" s="6"/>
      <c r="F5" s="6">
        <v>27</v>
      </c>
      <c r="G5" s="6"/>
      <c r="H5" s="8" t="s">
        <v>130</v>
      </c>
    </row>
    <row r="6" spans="1:8" ht="15" customHeight="1">
      <c r="A6" s="6">
        <v>3</v>
      </c>
      <c r="B6" s="7" t="s">
        <v>129</v>
      </c>
      <c r="C6" s="7" t="s">
        <v>132</v>
      </c>
      <c r="D6" s="6"/>
      <c r="E6" s="6"/>
      <c r="F6" s="6">
        <v>8</v>
      </c>
      <c r="G6" s="6"/>
      <c r="H6" s="8" t="s">
        <v>130</v>
      </c>
    </row>
    <row r="7" spans="1:8" ht="15" customHeight="1">
      <c r="A7" s="6">
        <v>4</v>
      </c>
      <c r="B7" s="7" t="s">
        <v>129</v>
      </c>
      <c r="C7" s="7" t="s">
        <v>133</v>
      </c>
      <c r="D7" s="6"/>
      <c r="E7" s="6"/>
      <c r="F7" s="6">
        <v>2</v>
      </c>
      <c r="G7" s="6"/>
      <c r="H7" s="8" t="s">
        <v>130</v>
      </c>
    </row>
    <row r="8" spans="1:8" ht="15" customHeight="1">
      <c r="A8" s="6">
        <v>5</v>
      </c>
      <c r="B8" s="7" t="s">
        <v>134</v>
      </c>
      <c r="C8" s="7" t="s">
        <v>135</v>
      </c>
      <c r="D8" s="6"/>
      <c r="E8" s="6"/>
      <c r="F8" s="6"/>
      <c r="G8" s="6">
        <v>70</v>
      </c>
      <c r="H8" s="9" t="s">
        <v>136</v>
      </c>
    </row>
    <row r="9" spans="1:8" ht="15" customHeight="1">
      <c r="A9" s="6">
        <v>6</v>
      </c>
      <c r="B9" s="7" t="s">
        <v>134</v>
      </c>
      <c r="C9" s="7" t="s">
        <v>137</v>
      </c>
      <c r="D9" s="6">
        <v>58</v>
      </c>
      <c r="E9" s="6"/>
      <c r="F9" s="6"/>
      <c r="G9" s="6"/>
      <c r="H9" s="9" t="s">
        <v>138</v>
      </c>
    </row>
    <row r="10" spans="1:8" ht="15" customHeight="1">
      <c r="A10" s="6">
        <v>7</v>
      </c>
      <c r="B10" s="7" t="s">
        <v>139</v>
      </c>
      <c r="C10" s="7" t="s">
        <v>140</v>
      </c>
      <c r="D10" s="6"/>
      <c r="E10" s="6"/>
      <c r="F10" s="6">
        <v>46</v>
      </c>
      <c r="G10" s="6"/>
      <c r="H10" s="8" t="s">
        <v>130</v>
      </c>
    </row>
    <row r="11" spans="1:8" ht="15" customHeight="1">
      <c r="A11" s="6">
        <v>8</v>
      </c>
      <c r="B11" s="7" t="s">
        <v>141</v>
      </c>
      <c r="C11" s="7" t="s">
        <v>142</v>
      </c>
      <c r="D11" s="6">
        <v>3</v>
      </c>
      <c r="E11" s="6"/>
      <c r="F11" s="6">
        <v>44</v>
      </c>
      <c r="G11" s="6"/>
      <c r="H11" s="9" t="s">
        <v>143</v>
      </c>
    </row>
    <row r="12" spans="1:8" ht="15" customHeight="1">
      <c r="A12" s="6">
        <v>9</v>
      </c>
      <c r="B12" s="10" t="s">
        <v>144</v>
      </c>
      <c r="C12" s="7" t="s">
        <v>145</v>
      </c>
      <c r="D12" s="6"/>
      <c r="E12" s="6"/>
      <c r="F12" s="6">
        <v>8</v>
      </c>
      <c r="G12" s="6"/>
      <c r="H12" s="8" t="s">
        <v>130</v>
      </c>
    </row>
    <row r="13" spans="1:8" ht="15" customHeight="1">
      <c r="A13" s="6">
        <v>10</v>
      </c>
      <c r="B13" s="7" t="s">
        <v>146</v>
      </c>
      <c r="C13" s="7" t="s">
        <v>147</v>
      </c>
      <c r="D13" s="6"/>
      <c r="E13" s="6"/>
      <c r="F13" s="6"/>
      <c r="G13" s="6">
        <v>10</v>
      </c>
      <c r="H13" s="9" t="s">
        <v>148</v>
      </c>
    </row>
    <row r="14" spans="1:8" ht="15" customHeight="1">
      <c r="A14" s="6">
        <v>11</v>
      </c>
      <c r="B14" s="7" t="s">
        <v>146</v>
      </c>
      <c r="C14" s="7" t="s">
        <v>149</v>
      </c>
      <c r="D14" s="6"/>
      <c r="E14" s="6"/>
      <c r="F14" s="6"/>
      <c r="G14" s="6">
        <v>4</v>
      </c>
      <c r="H14" s="9" t="s">
        <v>148</v>
      </c>
    </row>
    <row r="15" spans="1:8" ht="15" customHeight="1">
      <c r="A15" s="6">
        <v>12</v>
      </c>
      <c r="B15" s="7" t="s">
        <v>146</v>
      </c>
      <c r="C15" s="7" t="s">
        <v>150</v>
      </c>
      <c r="D15" s="6"/>
      <c r="E15" s="6"/>
      <c r="F15" s="6"/>
      <c r="G15" s="6">
        <v>2</v>
      </c>
      <c r="H15" s="9" t="s">
        <v>148</v>
      </c>
    </row>
    <row r="16" spans="1:8" ht="15" customHeight="1">
      <c r="A16" s="6">
        <v>13</v>
      </c>
      <c r="B16" s="7" t="s">
        <v>146</v>
      </c>
      <c r="C16" s="7" t="s">
        <v>151</v>
      </c>
      <c r="D16" s="6"/>
      <c r="E16" s="6"/>
      <c r="F16" s="6"/>
      <c r="G16" s="6">
        <v>6</v>
      </c>
      <c r="H16" s="9" t="s">
        <v>148</v>
      </c>
    </row>
    <row r="17" spans="1:8" ht="24" customHeight="1">
      <c r="A17" s="6">
        <v>14</v>
      </c>
      <c r="B17" s="7" t="s">
        <v>152</v>
      </c>
      <c r="C17" s="7" t="s">
        <v>153</v>
      </c>
      <c r="D17" s="6">
        <v>41</v>
      </c>
      <c r="E17" s="6"/>
      <c r="F17" s="6"/>
      <c r="G17" s="6"/>
      <c r="H17" s="9" t="s">
        <v>154</v>
      </c>
    </row>
    <row r="18" spans="1:8" ht="15" customHeight="1">
      <c r="A18" s="6">
        <v>15</v>
      </c>
      <c r="B18" s="7" t="s">
        <v>155</v>
      </c>
      <c r="C18" s="7" t="s">
        <v>156</v>
      </c>
      <c r="D18" s="6"/>
      <c r="E18" s="6">
        <v>44</v>
      </c>
      <c r="F18" s="6"/>
      <c r="G18" s="6"/>
      <c r="H18" s="9" t="s">
        <v>157</v>
      </c>
    </row>
    <row r="19" spans="1:8" ht="15" customHeight="1">
      <c r="A19" s="11" t="s">
        <v>158</v>
      </c>
      <c r="B19" s="60" t="s">
        <v>159</v>
      </c>
      <c r="C19" s="60"/>
      <c r="D19" s="11">
        <f>SUM(D4:D18)</f>
        <v>102</v>
      </c>
      <c r="E19" s="11">
        <f>SUM(E4:E18)</f>
        <v>44</v>
      </c>
      <c r="F19" s="11">
        <f>SUM(F4:F18)</f>
        <v>193</v>
      </c>
      <c r="G19" s="11">
        <f>SUM(G4:G18)</f>
        <v>92</v>
      </c>
      <c r="H19" s="12" t="s">
        <v>160</v>
      </c>
    </row>
    <row r="20" spans="1:8" ht="16.5" customHeight="1">
      <c r="A20" s="1"/>
    </row>
    <row r="21" spans="1:8" ht="16.5" customHeight="1">
      <c r="A21" s="2"/>
    </row>
    <row r="22" spans="1:8" ht="16.5" customHeight="1">
      <c r="A22" s="2"/>
    </row>
    <row r="23" spans="1:8" ht="16.5" customHeight="1">
      <c r="A23" s="2"/>
    </row>
    <row r="24" spans="1:8" ht="16.5" customHeight="1">
      <c r="A24" s="2"/>
    </row>
    <row r="25" spans="1:8" ht="16.5" customHeight="1">
      <c r="A25" s="2"/>
    </row>
    <row r="26" spans="1:8" ht="16.5" customHeight="1">
      <c r="A26" s="2"/>
    </row>
    <row r="27" spans="1:8" ht="16.5" customHeight="1"/>
    <row r="28" spans="1:8" ht="16.5" customHeight="1">
      <c r="A28" s="3"/>
    </row>
    <row r="29" spans="1:8" ht="16.5" customHeight="1">
      <c r="A29" s="3"/>
    </row>
    <row r="30" spans="1:8" ht="16.5" customHeight="1">
      <c r="A30" s="3"/>
    </row>
    <row r="31" spans="1:8" ht="16.5" customHeight="1">
      <c r="A31" s="3"/>
    </row>
    <row r="32" spans="1:8" ht="16.5" customHeight="1">
      <c r="E32" s="4"/>
      <c r="F32" s="1"/>
    </row>
    <row r="33" spans="5:6" ht="16.5" customHeight="1">
      <c r="E33" s="4"/>
      <c r="F33" s="5"/>
    </row>
  </sheetData>
  <mergeCells count="2">
    <mergeCell ref="A1:H1"/>
    <mergeCell ref="B19:C19"/>
  </mergeCells>
  <phoneticPr fontId="35" type="noConversion"/>
  <pageMargins left="0.75" right="0.75" top="1" bottom="1" header="0.511811023622047" footer="0.511811023622047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工程量清单</vt:lpstr>
      <vt:lpstr>摄像机点位明细</vt:lpstr>
      <vt:lpstr>工程量清单!Print_Titles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2026-07-31T14:42:14Z</dcterms:created>
  <dcterms:modified xsi:type="dcterms:W3CDTF">2026-08-20T10:16:13Z</dcterms:modified>
  <dc:language>en-US</dc:language>
</cp:coreProperties>
</file>