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e\Desktop\IZTECH\Semester VI - VII\ME460 - Intro to Robotics\Robotics\Projects\Project 2\"/>
    </mc:Choice>
  </mc:AlternateContent>
  <xr:revisionPtr revIDLastSave="0" documentId="13_ncr:1_{6CF2F592-39DC-46CC-91F6-73F2ED9963D0}" xr6:coauthVersionLast="47" xr6:coauthVersionMax="47" xr10:uidLastSave="{00000000-0000-0000-0000-000000000000}"/>
  <bookViews>
    <workbookView xWindow="-120" yWindow="-120" windowWidth="29040" windowHeight="15840" xr2:uid="{7FFC6360-A7E9-4C0D-88E6-29FB32FB9C05}"/>
  </bookViews>
  <sheets>
    <sheet name="Sheet1" sheetId="1" r:id="rId1"/>
  </sheets>
  <definedNames>
    <definedName name="d_1">Sheet1!$P$2</definedName>
    <definedName name="s_3">Sheet1!$D$7</definedName>
    <definedName name="theta_1">Sheet1!$G$6</definedName>
    <definedName name="theta_2">Sheet1!$G$7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1" i="1" l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5" i="1"/>
  <c r="AS6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6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3" i="1"/>
  <c r="AQ34" i="1"/>
  <c r="AQ35" i="1"/>
  <c r="AQ36" i="1"/>
  <c r="AQ37" i="1"/>
  <c r="AQ38" i="1"/>
  <c r="AQ39" i="1"/>
  <c r="AQ68" i="1" s="1"/>
  <c r="AQ40" i="1"/>
  <c r="AQ41" i="1"/>
  <c r="AQ42" i="1"/>
  <c r="AQ43" i="1"/>
  <c r="AQ44" i="1"/>
  <c r="AQ73" i="1" s="1"/>
  <c r="AQ45" i="1"/>
  <c r="AQ46" i="1"/>
  <c r="AQ75" i="1" s="1"/>
  <c r="AQ47" i="1"/>
  <c r="AQ76" i="1" s="1"/>
  <c r="AQ48" i="1"/>
  <c r="AQ49" i="1"/>
  <c r="AQ50" i="1"/>
  <c r="AQ51" i="1"/>
  <c r="AQ52" i="1"/>
  <c r="AQ81" i="1" s="1"/>
  <c r="AQ53" i="1"/>
  <c r="AQ54" i="1"/>
  <c r="AQ55" i="1"/>
  <c r="AQ84" i="1" s="1"/>
  <c r="AQ56" i="1"/>
  <c r="AQ57" i="1"/>
  <c r="AQ58" i="1"/>
  <c r="AQ59" i="1"/>
  <c r="AQ62" i="1"/>
  <c r="AQ66" i="1"/>
  <c r="AQ69" i="1"/>
  <c r="AQ70" i="1"/>
  <c r="AQ74" i="1"/>
  <c r="AQ77" i="1"/>
  <c r="AQ78" i="1"/>
  <c r="AQ82" i="1"/>
  <c r="AQ85" i="1"/>
  <c r="AQ86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Q63" i="1"/>
  <c r="AQ64" i="1"/>
  <c r="AQ65" i="1"/>
  <c r="AQ67" i="1"/>
  <c r="AQ71" i="1"/>
  <c r="AQ72" i="1"/>
  <c r="AQ79" i="1"/>
  <c r="AQ80" i="1"/>
  <c r="AQ83" i="1"/>
  <c r="AQ87" i="1"/>
  <c r="AQ88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62" i="1"/>
  <c r="AQ5" i="1"/>
  <c r="AT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33" i="1"/>
  <c r="AP2" i="1" l="1"/>
  <c r="AE6" i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BB29" i="1"/>
  <c r="BD28" i="1"/>
  <c r="BB28" i="1"/>
  <c r="BB31" i="1"/>
  <c r="BB27" i="1"/>
  <c r="BC27" i="1"/>
  <c r="BD27" i="1"/>
  <c r="BC29" i="1"/>
  <c r="BD29" i="1"/>
  <c r="BB30" i="1"/>
  <c r="BC30" i="1"/>
  <c r="BD30" i="1"/>
  <c r="BC31" i="1"/>
  <c r="BD31" i="1"/>
  <c r="AF5" i="1"/>
  <c r="AF6" i="1" s="1"/>
  <c r="AD2" i="1"/>
  <c r="AE2" i="1" s="1"/>
  <c r="T6" i="1"/>
  <c r="AE26" i="1" l="1"/>
  <c r="AE28" i="1" s="1"/>
  <c r="AE29" i="1" s="1"/>
  <c r="AE30" i="1" s="1"/>
  <c r="AE31" i="1" s="1"/>
  <c r="AE27" i="1"/>
  <c r="BC28" i="1"/>
  <c r="AF7" i="1"/>
  <c r="AF8" i="1" l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H2" i="1"/>
  <c r="AG2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5" i="1"/>
  <c r="G6" i="1"/>
  <c r="X2" i="1"/>
  <c r="AG5" i="1" s="1"/>
  <c r="AL5" i="1" s="1"/>
  <c r="AH5" i="1"/>
  <c r="AI5" i="1"/>
  <c r="P7" i="1"/>
  <c r="O7" i="1"/>
  <c r="I8" i="1"/>
  <c r="C7" i="1"/>
  <c r="K8" i="1"/>
  <c r="AN5" i="1" l="1"/>
  <c r="AF27" i="1"/>
  <c r="AF26" i="1"/>
  <c r="AF28" i="1" s="1"/>
  <c r="AF29" i="1" s="1"/>
  <c r="AF30" i="1" s="1"/>
  <c r="AF31" i="1" s="1"/>
  <c r="AW2" i="1"/>
  <c r="AQ2" i="1"/>
  <c r="AH6" i="1" s="1"/>
  <c r="AH7" i="1" s="1"/>
  <c r="AH8" i="1" s="1"/>
  <c r="AH9" i="1" s="1"/>
  <c r="AH10" i="1" s="1"/>
  <c r="AH11" i="1" s="1"/>
  <c r="AX2" i="1"/>
  <c r="AR2" i="1" s="1"/>
  <c r="AI6" i="1" s="1"/>
  <c r="AF2" i="1"/>
  <c r="AI2" i="1" s="1"/>
  <c r="V6" i="1"/>
  <c r="V7" i="1" s="1"/>
  <c r="AJ5" i="1"/>
  <c r="T7" i="1"/>
  <c r="X6" i="1" s="1"/>
  <c r="G7" i="1"/>
  <c r="AI7" i="1" l="1"/>
  <c r="AJ6" i="1"/>
  <c r="AH12" i="1"/>
  <c r="AV2" i="1"/>
  <c r="AY2" i="1" s="1"/>
  <c r="AS2" i="1" s="1"/>
  <c r="Z6" i="1"/>
  <c r="Z7" i="1" s="1"/>
  <c r="X7" i="1"/>
  <c r="M6" i="1"/>
  <c r="M8" i="1"/>
  <c r="M7" i="1"/>
  <c r="AG6" i="1" l="1"/>
  <c r="AI8" i="1"/>
  <c r="AJ7" i="1"/>
  <c r="AH13" i="1"/>
  <c r="AK5" i="1"/>
  <c r="AM5" i="1" l="1"/>
  <c r="AP33" i="1"/>
  <c r="AP5" i="1"/>
  <c r="AT5" i="1"/>
  <c r="AI9" i="1"/>
  <c r="AJ8" i="1"/>
  <c r="AG7" i="1"/>
  <c r="AL7" i="1" s="1"/>
  <c r="AK6" i="1"/>
  <c r="AP34" i="1" s="1"/>
  <c r="AL6" i="1"/>
  <c r="AH14" i="1"/>
  <c r="AO5" i="1"/>
  <c r="AR5" i="1" s="1"/>
  <c r="AU5" i="1" s="1"/>
  <c r="AR33" i="1" l="1"/>
  <c r="AV34" i="1"/>
  <c r="AR34" i="1"/>
  <c r="AU33" i="1"/>
  <c r="AN6" i="1"/>
  <c r="AT6" i="1" s="1"/>
  <c r="AM6" i="1"/>
  <c r="AP6" i="1"/>
  <c r="AV6" i="1" s="1"/>
  <c r="AG8" i="1"/>
  <c r="AK7" i="1"/>
  <c r="AP35" i="1" s="1"/>
  <c r="AN7" i="1"/>
  <c r="AI10" i="1"/>
  <c r="AJ9" i="1"/>
  <c r="AH15" i="1"/>
  <c r="AV35" i="1" l="1"/>
  <c r="AR35" i="1"/>
  <c r="AT7" i="1"/>
  <c r="AO6" i="1"/>
  <c r="AU6" i="1" s="1"/>
  <c r="AU34" i="1"/>
  <c r="AT34" i="1"/>
  <c r="AJ10" i="1"/>
  <c r="AI11" i="1"/>
  <c r="AP7" i="1"/>
  <c r="AV7" i="1" s="1"/>
  <c r="AM7" i="1"/>
  <c r="AG9" i="1"/>
  <c r="AK8" i="1"/>
  <c r="AP36" i="1" s="1"/>
  <c r="AL8" i="1"/>
  <c r="AH16" i="1"/>
  <c r="AV36" i="1" l="1"/>
  <c r="AR36" i="1"/>
  <c r="AT35" i="1"/>
  <c r="AO7" i="1"/>
  <c r="AU7" i="1" s="1"/>
  <c r="AU35" i="1"/>
  <c r="AN8" i="1"/>
  <c r="AT8" i="1" s="1"/>
  <c r="AT36" i="1"/>
  <c r="AP8" i="1"/>
  <c r="AV8" i="1" s="1"/>
  <c r="AM8" i="1"/>
  <c r="AG10" i="1"/>
  <c r="AL9" i="1"/>
  <c r="AK9" i="1"/>
  <c r="AP37" i="1" s="1"/>
  <c r="AJ11" i="1"/>
  <c r="AI12" i="1"/>
  <c r="AH17" i="1"/>
  <c r="AV37" i="1" l="1"/>
  <c r="AR37" i="1"/>
  <c r="AO8" i="1"/>
  <c r="AU8" i="1" s="1"/>
  <c r="AU36" i="1"/>
  <c r="AN9" i="1"/>
  <c r="AT9" i="1" s="1"/>
  <c r="AT37" i="1"/>
  <c r="AP9" i="1"/>
  <c r="AV9" i="1" s="1"/>
  <c r="AM9" i="1"/>
  <c r="AG11" i="1"/>
  <c r="AK10" i="1"/>
  <c r="AP38" i="1" s="1"/>
  <c r="AL10" i="1"/>
  <c r="AJ12" i="1"/>
  <c r="AI13" i="1"/>
  <c r="AH18" i="1"/>
  <c r="AV38" i="1" l="1"/>
  <c r="AR38" i="1"/>
  <c r="AO9" i="1"/>
  <c r="AU9" i="1" s="1"/>
  <c r="AU37" i="1"/>
  <c r="AN10" i="1"/>
  <c r="AT10" i="1" s="1"/>
  <c r="AT38" i="1"/>
  <c r="AP10" i="1"/>
  <c r="AV10" i="1" s="1"/>
  <c r="AM10" i="1"/>
  <c r="AI14" i="1"/>
  <c r="AJ13" i="1"/>
  <c r="AG12" i="1"/>
  <c r="AL11" i="1"/>
  <c r="AK11" i="1"/>
  <c r="AP39" i="1" s="1"/>
  <c r="AH19" i="1"/>
  <c r="AV39" i="1" l="1"/>
  <c r="AR39" i="1"/>
  <c r="AT39" i="1"/>
  <c r="AO10" i="1"/>
  <c r="AU10" i="1" s="1"/>
  <c r="AU38" i="1"/>
  <c r="AN11" i="1"/>
  <c r="AT11" i="1" s="1"/>
  <c r="AM11" i="1"/>
  <c r="AP11" i="1"/>
  <c r="AV11" i="1" s="1"/>
  <c r="AG13" i="1"/>
  <c r="AK12" i="1"/>
  <c r="AP40" i="1" s="1"/>
  <c r="AL12" i="1"/>
  <c r="AI15" i="1"/>
  <c r="AJ14" i="1"/>
  <c r="AH20" i="1"/>
  <c r="AV40" i="1" l="1"/>
  <c r="AR40" i="1"/>
  <c r="AO11" i="1"/>
  <c r="AU11" i="1" s="1"/>
  <c r="AU39" i="1"/>
  <c r="AN12" i="1"/>
  <c r="AT12" i="1" s="1"/>
  <c r="AT40" i="1"/>
  <c r="AI16" i="1"/>
  <c r="AJ15" i="1"/>
  <c r="AP12" i="1"/>
  <c r="AV12" i="1" s="1"/>
  <c r="AM12" i="1"/>
  <c r="AG14" i="1"/>
  <c r="AK13" i="1"/>
  <c r="AP41" i="1" s="1"/>
  <c r="AL13" i="1"/>
  <c r="AH21" i="1"/>
  <c r="AT41" i="1" l="1"/>
  <c r="AR41" i="1"/>
  <c r="AO12" i="1"/>
  <c r="AU12" i="1" s="1"/>
  <c r="AN13" i="1"/>
  <c r="AT13" i="1" s="1"/>
  <c r="AP13" i="1"/>
  <c r="AV13" i="1" s="1"/>
  <c r="AM13" i="1"/>
  <c r="AG15" i="1"/>
  <c r="AL14" i="1"/>
  <c r="AK14" i="1"/>
  <c r="AP42" i="1" s="1"/>
  <c r="AI17" i="1"/>
  <c r="AJ16" i="1"/>
  <c r="AH22" i="1"/>
  <c r="AR42" i="1" l="1"/>
  <c r="AO13" i="1"/>
  <c r="AU13" i="1" s="1"/>
  <c r="AV42" i="1"/>
  <c r="AV41" i="1"/>
  <c r="AN14" i="1"/>
  <c r="AT14" i="1" s="1"/>
  <c r="AT42" i="1"/>
  <c r="AU40" i="1"/>
  <c r="AI18" i="1"/>
  <c r="AJ17" i="1"/>
  <c r="AP14" i="1"/>
  <c r="AV14" i="1" s="1"/>
  <c r="AM14" i="1"/>
  <c r="AG16" i="1"/>
  <c r="AK15" i="1"/>
  <c r="AP43" i="1" s="1"/>
  <c r="AL15" i="1"/>
  <c r="AH23" i="1"/>
  <c r="AV43" i="1" l="1"/>
  <c r="AT43" i="1"/>
  <c r="AR43" i="1"/>
  <c r="AN15" i="1"/>
  <c r="AT15" i="1" s="1"/>
  <c r="AO14" i="1"/>
  <c r="AU14" i="1" s="1"/>
  <c r="AU42" i="1"/>
  <c r="AU41" i="1"/>
  <c r="AG17" i="1"/>
  <c r="AL16" i="1"/>
  <c r="AK16" i="1"/>
  <c r="AP44" i="1" s="1"/>
  <c r="AP15" i="1"/>
  <c r="AV15" i="1" s="1"/>
  <c r="AM15" i="1"/>
  <c r="AI19" i="1"/>
  <c r="AJ18" i="1"/>
  <c r="AH24" i="1"/>
  <c r="AV44" i="1" l="1"/>
  <c r="AR44" i="1"/>
  <c r="AT44" i="1"/>
  <c r="AN16" i="1"/>
  <c r="AT16" i="1" s="1"/>
  <c r="AO15" i="1"/>
  <c r="AU15" i="1" s="1"/>
  <c r="AU43" i="1"/>
  <c r="AM16" i="1"/>
  <c r="AP16" i="1"/>
  <c r="AV16" i="1" s="1"/>
  <c r="AI20" i="1"/>
  <c r="AJ19" i="1"/>
  <c r="AG18" i="1"/>
  <c r="AK17" i="1"/>
  <c r="AP45" i="1" s="1"/>
  <c r="AL17" i="1"/>
  <c r="AH25" i="1"/>
  <c r="AV45" i="1" l="1"/>
  <c r="AR45" i="1"/>
  <c r="AT45" i="1"/>
  <c r="AO16" i="1"/>
  <c r="AU16" i="1" s="1"/>
  <c r="AU44" i="1"/>
  <c r="AN17" i="1"/>
  <c r="AT17" i="1" s="1"/>
  <c r="AH26" i="1"/>
  <c r="AH27" i="1"/>
  <c r="AG19" i="1"/>
  <c r="AL18" i="1"/>
  <c r="AK18" i="1"/>
  <c r="AP46" i="1" s="1"/>
  <c r="AI21" i="1"/>
  <c r="AJ20" i="1"/>
  <c r="AM17" i="1"/>
  <c r="AP17" i="1"/>
  <c r="AV17" i="1" s="1"/>
  <c r="AV46" i="1" l="1"/>
  <c r="AT46" i="1"/>
  <c r="AR46" i="1"/>
  <c r="AN18" i="1"/>
  <c r="AT18" i="1" s="1"/>
  <c r="AO17" i="1"/>
  <c r="AU17" i="1" s="1"/>
  <c r="AU45" i="1"/>
  <c r="AJ21" i="1"/>
  <c r="AI22" i="1"/>
  <c r="AM18" i="1"/>
  <c r="AP18" i="1"/>
  <c r="AV18" i="1" s="1"/>
  <c r="AG20" i="1"/>
  <c r="AK19" i="1"/>
  <c r="AP47" i="1" s="1"/>
  <c r="AL19" i="1"/>
  <c r="AH28" i="1"/>
  <c r="AV47" i="1" l="1"/>
  <c r="AR47" i="1"/>
  <c r="AO18" i="1"/>
  <c r="AU18" i="1" s="1"/>
  <c r="AU46" i="1"/>
  <c r="AN19" i="1"/>
  <c r="AT19" i="1" s="1"/>
  <c r="AT47" i="1"/>
  <c r="AG21" i="1"/>
  <c r="AL20" i="1"/>
  <c r="AK20" i="1"/>
  <c r="AP48" i="1" s="1"/>
  <c r="AM19" i="1"/>
  <c r="AP19" i="1"/>
  <c r="AV19" i="1" s="1"/>
  <c r="AI23" i="1"/>
  <c r="AJ22" i="1"/>
  <c r="AH29" i="1"/>
  <c r="AV48" i="1" l="1"/>
  <c r="AT48" i="1"/>
  <c r="AR48" i="1"/>
  <c r="AN20" i="1"/>
  <c r="AT20" i="1" s="1"/>
  <c r="AO19" i="1"/>
  <c r="AU19" i="1" s="1"/>
  <c r="AU47" i="1"/>
  <c r="AJ23" i="1"/>
  <c r="AI24" i="1"/>
  <c r="AP20" i="1"/>
  <c r="AV20" i="1" s="1"/>
  <c r="AM20" i="1"/>
  <c r="AG22" i="1"/>
  <c r="AK21" i="1"/>
  <c r="AP49" i="1" s="1"/>
  <c r="AL21" i="1"/>
  <c r="AH30" i="1"/>
  <c r="AV49" i="1" l="1"/>
  <c r="AT49" i="1"/>
  <c r="AR49" i="1"/>
  <c r="AO20" i="1"/>
  <c r="AU20" i="1" s="1"/>
  <c r="AN21" i="1"/>
  <c r="AT21" i="1" s="1"/>
  <c r="AG23" i="1"/>
  <c r="AL22" i="1"/>
  <c r="AK22" i="1"/>
  <c r="AP50" i="1" s="1"/>
  <c r="AM21" i="1"/>
  <c r="AP21" i="1"/>
  <c r="AV21" i="1" s="1"/>
  <c r="AI25" i="1"/>
  <c r="AJ24" i="1"/>
  <c r="AH31" i="1"/>
  <c r="AV50" i="1" l="1"/>
  <c r="AR50" i="1"/>
  <c r="AO21" i="1"/>
  <c r="AU21" i="1" s="1"/>
  <c r="AN22" i="1"/>
  <c r="AT22" i="1" s="1"/>
  <c r="AU48" i="1"/>
  <c r="AI26" i="1"/>
  <c r="AJ26" i="1" s="1"/>
  <c r="AI27" i="1"/>
  <c r="AJ27" i="1" s="1"/>
  <c r="AJ25" i="1"/>
  <c r="AM22" i="1"/>
  <c r="AP22" i="1"/>
  <c r="AV22" i="1" s="1"/>
  <c r="AG24" i="1"/>
  <c r="AK23" i="1"/>
  <c r="AP51" i="1" s="1"/>
  <c r="AL23" i="1"/>
  <c r="AV51" i="1" l="1"/>
  <c r="AR51" i="1"/>
  <c r="AN23" i="1"/>
  <c r="AT23" i="1" s="1"/>
  <c r="AO22" i="1"/>
  <c r="AU22" i="1" s="1"/>
  <c r="AU50" i="1"/>
  <c r="AU49" i="1"/>
  <c r="AG25" i="1"/>
  <c r="AL24" i="1"/>
  <c r="AK24" i="1"/>
  <c r="AP52" i="1" s="1"/>
  <c r="AM23" i="1"/>
  <c r="AP23" i="1"/>
  <c r="AV23" i="1" s="1"/>
  <c r="AI28" i="1"/>
  <c r="AV52" i="1" l="1"/>
  <c r="AT52" i="1"/>
  <c r="AR52" i="1"/>
  <c r="AT51" i="1"/>
  <c r="AT50" i="1"/>
  <c r="AO23" i="1"/>
  <c r="AU23" i="1" s="1"/>
  <c r="AU51" i="1"/>
  <c r="AN24" i="1"/>
  <c r="AT24" i="1" s="1"/>
  <c r="AG27" i="1"/>
  <c r="AG26" i="1"/>
  <c r="AJ28" i="1"/>
  <c r="AI29" i="1"/>
  <c r="AM24" i="1"/>
  <c r="AP24" i="1"/>
  <c r="AV24" i="1" s="1"/>
  <c r="AL25" i="1"/>
  <c r="AK25" i="1"/>
  <c r="AP53" i="1" s="1"/>
  <c r="AV53" i="1" l="1"/>
  <c r="AR53" i="1"/>
  <c r="AT53" i="1"/>
  <c r="AN25" i="1"/>
  <c r="AT25" i="1" s="1"/>
  <c r="AO24" i="1"/>
  <c r="AU24" i="1" s="1"/>
  <c r="AU52" i="1"/>
  <c r="AK27" i="1"/>
  <c r="AP55" i="1" s="1"/>
  <c r="AL27" i="1"/>
  <c r="AM25" i="1"/>
  <c r="AP25" i="1"/>
  <c r="AV25" i="1" s="1"/>
  <c r="AG28" i="1"/>
  <c r="AK26" i="1"/>
  <c r="AP54" i="1" s="1"/>
  <c r="AL26" i="1"/>
  <c r="AJ29" i="1"/>
  <c r="AI30" i="1"/>
  <c r="AV55" i="1" l="1"/>
  <c r="AR55" i="1"/>
  <c r="AT55" i="1"/>
  <c r="AR54" i="1"/>
  <c r="AN27" i="1"/>
  <c r="AT27" i="1" s="1"/>
  <c r="AV54" i="1"/>
  <c r="AO25" i="1"/>
  <c r="AU25" i="1" s="1"/>
  <c r="AU53" i="1"/>
  <c r="AN26" i="1"/>
  <c r="AT26" i="1" s="1"/>
  <c r="AM27" i="1"/>
  <c r="AP27" i="1"/>
  <c r="AV27" i="1" s="1"/>
  <c r="AM26" i="1"/>
  <c r="AP26" i="1"/>
  <c r="AV26" i="1" s="1"/>
  <c r="AJ30" i="1"/>
  <c r="AI31" i="1"/>
  <c r="AJ31" i="1" s="1"/>
  <c r="AG29" i="1"/>
  <c r="AL28" i="1"/>
  <c r="AK28" i="1"/>
  <c r="AP56" i="1" s="1"/>
  <c r="AV56" i="1" l="1"/>
  <c r="AR56" i="1"/>
  <c r="AO26" i="1"/>
  <c r="AU26" i="1" s="1"/>
  <c r="AU54" i="1"/>
  <c r="AT54" i="1"/>
  <c r="AN28" i="1"/>
  <c r="AT28" i="1" s="1"/>
  <c r="AT56" i="1"/>
  <c r="AO27" i="1"/>
  <c r="AU27" i="1" s="1"/>
  <c r="AU55" i="1"/>
  <c r="AG30" i="1"/>
  <c r="AK29" i="1"/>
  <c r="AP57" i="1" s="1"/>
  <c r="AL29" i="1"/>
  <c r="AP28" i="1"/>
  <c r="AV28" i="1" s="1"/>
  <c r="AM28" i="1"/>
  <c r="AR57" i="1" l="1"/>
  <c r="AO28" i="1"/>
  <c r="AU28" i="1" s="1"/>
  <c r="AU56" i="1"/>
  <c r="AN29" i="1"/>
  <c r="AT29" i="1" s="1"/>
  <c r="AT57" i="1"/>
  <c r="AP29" i="1"/>
  <c r="AV29" i="1" s="1"/>
  <c r="AM29" i="1"/>
  <c r="AG31" i="1"/>
  <c r="AL30" i="1"/>
  <c r="AK30" i="1"/>
  <c r="AP58" i="1" s="1"/>
  <c r="AR58" i="1" l="1"/>
  <c r="AO29" i="1"/>
  <c r="AU29" i="1" s="1"/>
  <c r="AU57" i="1"/>
  <c r="AV58" i="1"/>
  <c r="AV57" i="1"/>
  <c r="AN30" i="1"/>
  <c r="AT30" i="1" s="1"/>
  <c r="AT58" i="1"/>
  <c r="AM30" i="1"/>
  <c r="AP30" i="1"/>
  <c r="AV30" i="1" s="1"/>
  <c r="AK31" i="1"/>
  <c r="AP59" i="1" s="1"/>
  <c r="AL31" i="1"/>
  <c r="AV59" i="1" l="1"/>
  <c r="AR59" i="1"/>
  <c r="AT59" i="1"/>
  <c r="AO30" i="1"/>
  <c r="AU30" i="1" s="1"/>
  <c r="AU58" i="1"/>
  <c r="AN31" i="1"/>
  <c r="AT31" i="1" s="1"/>
  <c r="AP31" i="1"/>
  <c r="AV31" i="1" s="1"/>
  <c r="AM31" i="1"/>
  <c r="AO31" i="1" l="1"/>
  <c r="AU31" i="1" s="1"/>
  <c r="AU59" i="1"/>
</calcChain>
</file>

<file path=xl/sharedStrings.xml><?xml version="1.0" encoding="utf-8"?>
<sst xmlns="http://schemas.openxmlformats.org/spreadsheetml/2006/main" count="111" uniqueCount="70">
  <si>
    <t>Forward Kinematics</t>
  </si>
  <si>
    <r>
      <rPr>
        <sz val="11"/>
        <color theme="0"/>
        <rFont val="Symbol"/>
        <family val="1"/>
        <charset val="2"/>
      </rPr>
      <t>q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1"/>
        <charset val="2"/>
        <scheme val="minor"/>
      </rPr>
      <t xml:space="preserve"> (deg)</t>
    </r>
  </si>
  <si>
    <r>
      <t>R</t>
    </r>
    <r>
      <rPr>
        <vertAlign val="subscript"/>
        <sz val="11"/>
        <color theme="1"/>
        <rFont val="CMU Serif"/>
      </rPr>
      <t>1x</t>
    </r>
  </si>
  <si>
    <r>
      <t>R</t>
    </r>
    <r>
      <rPr>
        <vertAlign val="subscript"/>
        <sz val="11"/>
        <color theme="1"/>
        <rFont val="CMU Serif"/>
      </rPr>
      <t>2x</t>
    </r>
  </si>
  <si>
    <r>
      <t>P</t>
    </r>
    <r>
      <rPr>
        <vertAlign val="subscript"/>
        <sz val="11"/>
        <color theme="1"/>
        <rFont val="CMU Serif"/>
      </rPr>
      <t>x</t>
    </r>
  </si>
  <si>
    <r>
      <t>R</t>
    </r>
    <r>
      <rPr>
        <vertAlign val="subscript"/>
        <sz val="11"/>
        <color theme="1"/>
        <rFont val="CMU Serif"/>
      </rPr>
      <t>1y</t>
    </r>
  </si>
  <si>
    <r>
      <t>R</t>
    </r>
    <r>
      <rPr>
        <vertAlign val="subscript"/>
        <sz val="11"/>
        <color theme="1"/>
        <rFont val="CMU Serif"/>
      </rPr>
      <t>2y</t>
    </r>
  </si>
  <si>
    <r>
      <t>P</t>
    </r>
    <r>
      <rPr>
        <vertAlign val="subscript"/>
        <sz val="11"/>
        <color theme="1"/>
        <rFont val="CMU Serif"/>
      </rPr>
      <t>y</t>
    </r>
  </si>
  <si>
    <r>
      <t>R</t>
    </r>
    <r>
      <rPr>
        <vertAlign val="subscript"/>
        <sz val="11"/>
        <color theme="1"/>
        <rFont val="CMU Serif"/>
      </rPr>
      <t>1z</t>
    </r>
  </si>
  <si>
    <r>
      <t>R</t>
    </r>
    <r>
      <rPr>
        <vertAlign val="subscript"/>
        <sz val="11"/>
        <color theme="1"/>
        <rFont val="CMU Serif"/>
      </rPr>
      <t>2z</t>
    </r>
  </si>
  <si>
    <r>
      <t>P</t>
    </r>
    <r>
      <rPr>
        <vertAlign val="subscript"/>
        <sz val="11"/>
        <color theme="1"/>
        <rFont val="CMU Serif"/>
      </rPr>
      <t>z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</si>
  <si>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 xml:space="preserve"> (rad)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</si>
  <si>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1</t>
    </r>
    <r>
      <rPr>
        <sz val="11"/>
        <color theme="1"/>
        <rFont val="CMU Serif"/>
      </rPr>
      <t xml:space="preserve"> (rad)</t>
    </r>
  </si>
  <si>
    <r>
      <t>s</t>
    </r>
    <r>
      <rPr>
        <vertAlign val="subscript"/>
        <sz val="11"/>
        <color theme="1"/>
        <rFont val="CMU Serif"/>
      </rPr>
      <t>3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</si>
  <si>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 xml:space="preserve"> (deg)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</si>
  <si>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1</t>
    </r>
    <r>
      <rPr>
        <sz val="11"/>
        <color theme="1"/>
        <rFont val="CMU Serif"/>
      </rPr>
      <t xml:space="preserve"> (deg)</t>
    </r>
  </si>
  <si>
    <t>Inverse Kinematics</t>
  </si>
  <si>
    <t>x</t>
  </si>
  <si>
    <t>y</t>
  </si>
  <si>
    <t>z</t>
  </si>
  <si>
    <t>x_real</t>
  </si>
  <si>
    <t>y_real</t>
  </si>
  <si>
    <t>l</t>
  </si>
  <si>
    <t>r</t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</si>
  <si>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>(deg)</t>
    </r>
  </si>
  <si>
    <t>Mert Emrem - 250203015</t>
  </si>
  <si>
    <t>h (total path length)</t>
  </si>
  <si>
    <t>t (s)</t>
  </si>
  <si>
    <t>Lengths in mm</t>
  </si>
  <si>
    <r>
      <t>x</t>
    </r>
    <r>
      <rPr>
        <vertAlign val="subscript"/>
        <sz val="11"/>
        <color theme="1"/>
        <rFont val="CMU Serif"/>
      </rPr>
      <t>0</t>
    </r>
  </si>
  <si>
    <r>
      <t>y</t>
    </r>
    <r>
      <rPr>
        <vertAlign val="subscript"/>
        <sz val="11"/>
        <color theme="1"/>
        <rFont val="CMU Serif"/>
      </rPr>
      <t>0</t>
    </r>
  </si>
  <si>
    <r>
      <t>z</t>
    </r>
    <r>
      <rPr>
        <vertAlign val="subscript"/>
        <sz val="11"/>
        <color theme="1"/>
        <rFont val="CMU Serif"/>
      </rPr>
      <t>0</t>
    </r>
  </si>
  <si>
    <r>
      <t>x</t>
    </r>
    <r>
      <rPr>
        <vertAlign val="subscript"/>
        <sz val="11"/>
        <color theme="1"/>
        <rFont val="CMU Serif"/>
      </rPr>
      <t>1</t>
    </r>
  </si>
  <si>
    <r>
      <t>y</t>
    </r>
    <r>
      <rPr>
        <vertAlign val="subscript"/>
        <sz val="11"/>
        <color theme="1"/>
        <rFont val="CMU Serif"/>
      </rPr>
      <t>1</t>
    </r>
  </si>
  <si>
    <r>
      <t>z</t>
    </r>
    <r>
      <rPr>
        <vertAlign val="subscript"/>
        <sz val="11"/>
        <color theme="1"/>
        <rFont val="CMU Serif"/>
      </rPr>
      <t>1</t>
    </r>
  </si>
  <si>
    <t>ME460 - Project 2</t>
  </si>
  <si>
    <r>
      <rPr>
        <i/>
        <sz val="16"/>
        <color theme="1"/>
        <rFont val="CMU Serif"/>
      </rPr>
      <t>a</t>
    </r>
    <r>
      <rPr>
        <vertAlign val="subscript"/>
        <sz val="16"/>
        <color theme="1"/>
        <rFont val="CMU Serif"/>
      </rPr>
      <t>max</t>
    </r>
  </si>
  <si>
    <r>
      <rPr>
        <i/>
        <sz val="16"/>
        <color theme="1"/>
        <rFont val="CMU Serif"/>
      </rPr>
      <t>v</t>
    </r>
    <r>
      <rPr>
        <vertAlign val="subscript"/>
        <sz val="16"/>
        <color theme="1"/>
        <rFont val="CMU Serif"/>
      </rPr>
      <t>max</t>
    </r>
  </si>
  <si>
    <r>
      <rPr>
        <i/>
        <sz val="16"/>
        <color theme="1"/>
        <rFont val="CMU Serif"/>
      </rPr>
      <t>d</t>
    </r>
    <r>
      <rPr>
        <vertAlign val="subscript"/>
        <sz val="16"/>
        <color theme="1"/>
        <rFont val="CMU Serif"/>
      </rPr>
      <t>1</t>
    </r>
  </si>
  <si>
    <r>
      <rPr>
        <i/>
        <sz val="16"/>
        <color theme="1"/>
        <rFont val="CMU Serif"/>
      </rPr>
      <t>s</t>
    </r>
    <r>
      <rPr>
        <vertAlign val="subscript"/>
        <sz val="16"/>
        <color theme="1"/>
        <rFont val="CMU Serif"/>
      </rPr>
      <t>3, max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</si>
  <si>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 xml:space="preserve"> 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</si>
  <si>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 xml:space="preserve"> 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</si>
  <si>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 xml:space="preserve"> 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</si>
  <si>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(deg)</t>
    </r>
  </si>
  <si>
    <r>
      <t>s</t>
    </r>
    <r>
      <rPr>
        <vertAlign val="subscript"/>
        <sz val="12"/>
        <color theme="1"/>
        <rFont val="CMU Serif"/>
      </rPr>
      <t>3</t>
    </r>
  </si>
  <si>
    <r>
      <t>P</t>
    </r>
    <r>
      <rPr>
        <vertAlign val="subscript"/>
        <sz val="12"/>
        <color theme="1"/>
        <rFont val="CMU Serif"/>
      </rPr>
      <t>x</t>
    </r>
  </si>
  <si>
    <r>
      <t>P</t>
    </r>
    <r>
      <rPr>
        <vertAlign val="subscript"/>
        <sz val="12"/>
        <color theme="1"/>
        <rFont val="CMU Serif"/>
      </rPr>
      <t>y</t>
    </r>
  </si>
  <si>
    <r>
      <t>P</t>
    </r>
    <r>
      <rPr>
        <vertAlign val="subscript"/>
        <sz val="12"/>
        <color theme="1"/>
        <rFont val="CMU Serif"/>
      </rPr>
      <t>z</t>
    </r>
  </si>
  <si>
    <t>a</t>
  </si>
  <si>
    <r>
      <t>t</t>
    </r>
    <r>
      <rPr>
        <vertAlign val="subscript"/>
        <sz val="14"/>
        <color theme="1"/>
        <rFont val="CMU Serif"/>
      </rPr>
      <t xml:space="preserve">1 </t>
    </r>
    <r>
      <rPr>
        <sz val="14"/>
        <color theme="1"/>
        <rFont val="CMU Serif"/>
      </rPr>
      <t>(s)</t>
    </r>
  </si>
  <si>
    <r>
      <t>t</t>
    </r>
    <r>
      <rPr>
        <vertAlign val="subscript"/>
        <sz val="14"/>
        <color theme="1"/>
        <rFont val="CMU Serif"/>
      </rPr>
      <t xml:space="preserve">2 </t>
    </r>
    <r>
      <rPr>
        <sz val="14"/>
        <color theme="1"/>
        <rFont val="CMU Serif"/>
      </rPr>
      <t>(s)</t>
    </r>
  </si>
  <si>
    <t>s</t>
  </si>
  <si>
    <t>v</t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</si>
  <si>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>¨(deg)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</si>
  <si>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¨(deg)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</si>
  <si>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˙(deg)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</si>
  <si>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>˙(deg)</t>
    </r>
  </si>
  <si>
    <r>
      <t>s</t>
    </r>
    <r>
      <rPr>
        <vertAlign val="subscript"/>
        <sz val="12"/>
        <color theme="1"/>
        <rFont val="CMU Serif"/>
      </rPr>
      <t>3</t>
    </r>
    <r>
      <rPr>
        <sz val="12"/>
        <color theme="1"/>
        <rFont val="CMU Serif"/>
      </rPr>
      <t>˙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</si>
  <si>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>˙(rad)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</si>
  <si>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˙(rad)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</si>
  <si>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</si>
  <si>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1</t>
    </r>
    <r>
      <rPr>
        <sz val="12"/>
        <color theme="1"/>
        <rFont val="CMU Serif"/>
      </rPr>
      <t>¨(rad)</t>
    </r>
  </si>
  <si>
    <r>
      <rPr>
        <sz val="12"/>
        <color theme="1"/>
        <rFont val="Symbol"/>
        <family val="1"/>
        <charset val="2"/>
      </rPr>
      <t>q</t>
    </r>
    <r>
      <rPr>
        <vertAlign val="subscript"/>
        <sz val="12"/>
        <color theme="1"/>
        <rFont val="CMU Serif"/>
      </rPr>
      <t>2</t>
    </r>
    <r>
      <rPr>
        <sz val="12"/>
        <color theme="1"/>
        <rFont val="CMU Serif"/>
      </rPr>
      <t>¨(rad)</t>
    </r>
  </si>
  <si>
    <t>vx</t>
  </si>
  <si>
    <t>vy</t>
  </si>
  <si>
    <t>vz</t>
  </si>
  <si>
    <t>ax</t>
  </si>
  <si>
    <t>ay</t>
  </si>
  <si>
    <t>az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</si>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</sst>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2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MU Serif"/>
    </font>
    <font>
      <vertAlign val="subscript"/>
      <sz val="11"/>
      <color theme="1"/>
      <name val="CMU Serif"/>
    </font>
    <font>
      <sz val="12"/>
      <color theme="1"/>
      <name val="CMU Serif"/>
    </font>
    <font>
      <vertAlign val="subscript"/>
      <sz val="12"/>
      <color theme="1"/>
      <name val="CMU Serif"/>
    </font>
    <font>
      <sz val="11"/>
      <color theme="0"/>
      <name val="Calibri"/>
      <family val="1"/>
      <charset val="2"/>
      <scheme val="minor"/>
    </font>
    <font>
      <sz val="11"/>
      <color theme="0"/>
      <name val="Symbol"/>
      <family val="1"/>
      <charset val="2"/>
    </font>
    <font>
      <vertAlign val="subscript"/>
      <sz val="11"/>
      <color theme="0"/>
      <name val="Calibri"/>
      <family val="2"/>
      <scheme val="minor"/>
    </font>
    <font>
      <sz val="11"/>
      <color theme="1"/>
      <name val="CMU Typewriter Text"/>
      <family val="3"/>
    </font>
    <font>
      <sz val="11"/>
      <color theme="1"/>
      <name val="Calibri"/>
      <family val="1"/>
      <charset val="2"/>
    </font>
    <font>
      <sz val="11"/>
      <name val="Calibri"/>
      <family val="2"/>
      <scheme val="minor"/>
    </font>
    <font>
      <sz val="11"/>
      <color theme="0"/>
      <name val="CMU Typewriter Text"/>
      <family val="3"/>
    </font>
    <font>
      <sz val="11"/>
      <color rgb="FFC00000"/>
      <name val="CMU Serif"/>
    </font>
    <font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0"/>
      <color theme="1" tint="0.249977111117893"/>
      <name val="CMU Serif"/>
    </font>
    <font>
      <sz val="14"/>
      <color theme="1"/>
      <name val="CMU Serif"/>
    </font>
    <font>
      <vertAlign val="subscript"/>
      <sz val="14"/>
      <color theme="1"/>
      <name val="CMU Serif"/>
    </font>
    <font>
      <sz val="16"/>
      <color theme="1"/>
      <name val="CMU Serif"/>
    </font>
    <font>
      <i/>
      <sz val="16"/>
      <color theme="1"/>
      <name val="CMU Serif"/>
    </font>
    <font>
      <vertAlign val="subscript"/>
      <sz val="16"/>
      <color theme="1"/>
      <name val="CMU Serif"/>
    </font>
    <font>
      <sz val="12"/>
      <color theme="1"/>
      <name val="Calibri"/>
      <family val="1"/>
      <charset val="2"/>
    </font>
    <font>
      <sz val="12"/>
      <color theme="1"/>
      <name val="Symbol"/>
      <family val="1"/>
      <charset val="2"/>
    </font>
    <font>
      <sz val="14"/>
      <color theme="0"/>
      <name val="CMU Serif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2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2" fontId="10" fillId="0" borderId="2" xfId="0" applyNumberFormat="1" applyFont="1" applyBorder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0" fillId="0" borderId="6" xfId="0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1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0" fillId="0" borderId="7" xfId="0" applyNumberFormat="1" applyFont="1" applyFill="1" applyBorder="1" applyAlignment="1"/>
    <xf numFmtId="0" fontId="1" fillId="0" borderId="0" xfId="0" applyFont="1" applyBorder="1"/>
    <xf numFmtId="1" fontId="13" fillId="0" borderId="9" xfId="0" applyNumberFormat="1" applyFont="1" applyFill="1" applyBorder="1" applyAlignment="1">
      <alignment horizontal="center"/>
    </xf>
    <xf numFmtId="2" fontId="10" fillId="0" borderId="11" xfId="0" applyNumberFormat="1" applyFont="1" applyFill="1" applyBorder="1" applyAlignment="1">
      <alignment horizontal="right"/>
    </xf>
    <xf numFmtId="0" fontId="0" fillId="0" borderId="11" xfId="0" applyFill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4" borderId="1" xfId="0" applyNumberFormat="1" applyFont="1" applyFill="1" applyBorder="1" applyAlignment="1">
      <alignment horizontal="center" vertical="center"/>
    </xf>
    <xf numFmtId="0" fontId="15" fillId="0" borderId="0" xfId="0" applyFont="1"/>
    <xf numFmtId="2" fontId="10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/>
    <xf numFmtId="0" fontId="0" fillId="0" borderId="11" xfId="0" applyBorder="1" applyAlignment="1">
      <alignment horizontal="center"/>
    </xf>
    <xf numFmtId="164" fontId="10" fillId="0" borderId="1" xfId="0" applyNumberFormat="1" applyFont="1" applyBorder="1"/>
    <xf numFmtId="0" fontId="20" fillId="5" borderId="1" xfId="0" applyFont="1" applyFill="1" applyBorder="1"/>
    <xf numFmtId="0" fontId="18" fillId="3" borderId="1" xfId="0" applyFont="1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center" vertical="center"/>
    </xf>
    <xf numFmtId="164" fontId="23" fillId="8" borderId="1" xfId="0" applyNumberFormat="1" applyFont="1" applyFill="1" applyBorder="1" applyAlignment="1">
      <alignment horizontal="center"/>
    </xf>
    <xf numFmtId="164" fontId="23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23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13" fillId="0" borderId="0" xfId="0" applyNumberFormat="1" applyFont="1" applyBorder="1"/>
    <xf numFmtId="164" fontId="1" fillId="0" borderId="0" xfId="0" applyNumberFormat="1" applyFont="1" applyBorder="1"/>
    <xf numFmtId="0" fontId="15" fillId="0" borderId="0" xfId="0" applyFont="1" applyFill="1" applyBorder="1"/>
    <xf numFmtId="0" fontId="25" fillId="0" borderId="0" xfId="0" applyFont="1" applyFill="1" applyBorder="1" applyAlignment="1">
      <alignment horizontal="center" vertical="center"/>
    </xf>
    <xf numFmtId="164" fontId="13" fillId="0" borderId="0" xfId="0" applyNumberFormat="1" applyFont="1" applyFill="1" applyBorder="1"/>
    <xf numFmtId="164" fontId="3" fillId="0" borderId="13" xfId="0" applyNumberFormat="1" applyFont="1" applyBorder="1" applyAlignment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2" fontId="1" fillId="0" borderId="0" xfId="0" applyNumberFormat="1" applyFont="1" applyBorder="1"/>
    <xf numFmtId="166" fontId="0" fillId="0" borderId="0" xfId="0" applyNumberFormat="1"/>
    <xf numFmtId="0" fontId="17" fillId="0" borderId="0" xfId="0" applyFont="1" applyAlignment="1">
      <alignment horizontal="center"/>
    </xf>
    <xf numFmtId="164" fontId="14" fillId="0" borderId="1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Front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d1</c:v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5-4FE6-BE41-40854FF031B9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25E-4F2F-8E25-602D3E6FF2D8}"/>
            </c:ext>
          </c:extLst>
        </c:ser>
        <c:ser>
          <c:idx val="1"/>
          <c:order val="2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0"/>
            <c:marker>
              <c:symbol val="circle"/>
              <c:size val="6"/>
            </c:marker>
            <c:bubble3D val="0"/>
            <c:spPr>
              <a:ln w="1587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5F-B25E-4F2F-8E25-602D3E6FF2D8}"/>
              </c:ext>
            </c:extLst>
          </c:dPt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5E-B25E-4F2F-8E25-602D3E6FF2D8}"/>
              </c:ext>
            </c:extLst>
          </c:dPt>
          <c:xVal>
            <c:numRef>
              <c:f>(Sheet1!$K$6,Sheet1!$M$6)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62.268112806457161</c:v>
                </c:pt>
              </c:numCache>
            </c:numRef>
          </c:xVal>
          <c:yVal>
            <c:numRef>
              <c:f>(Sheet1!$K$8,Sheet1!$M$8)</c:f>
              <c:numCache>
                <c:formatCode>0.00</c:formatCode>
                <c:ptCount val="2"/>
                <c:pt idx="0" formatCode="General">
                  <c:v>125</c:v>
                </c:pt>
                <c:pt idx="1">
                  <c:v>182.18709867657785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25E-4F2F-8E25-602D3E6F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Side R2</c:v>
                </c:tx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Sheet1!$K$8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7-B25E-4F2F-8E25-602D3E6FF2D8}"/>
                  </c:ext>
                </c:extLst>
              </c15:ser>
            </c15:filteredScatterSeries>
            <c15:filteredScatterSeries>
              <c15:ser>
                <c:idx val="2"/>
                <c:order val="3"/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B25E-4F2F-8E25-602D3E6FF2D8}"/>
                  </c:ext>
                </c:extLst>
              </c15:ser>
            </c15:filteredScatterSeries>
          </c:ext>
        </c:extLst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406870618291556"/>
              <c:y val="0.122509276820318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323587148517162"/>
              <c:y val="0.818899150655561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Sheet1!$AT$5:$AT$31</c:f>
              <c:numCache>
                <c:formatCode>0.000</c:formatCode>
                <c:ptCount val="27"/>
                <c:pt idx="0">
                  <c:v>0</c:v>
                </c:pt>
                <c:pt idx="1">
                  <c:v>-0.35107850744451619</c:v>
                </c:pt>
                <c:pt idx="2">
                  <c:v>-0.70474058788416927</c:v>
                </c:pt>
                <c:pt idx="3">
                  <c:v>-0.71252288248079498</c:v>
                </c:pt>
                <c:pt idx="4">
                  <c:v>-0.72559860112569297</c:v>
                </c:pt>
                <c:pt idx="5">
                  <c:v>-0.46792139911337838</c:v>
                </c:pt>
                <c:pt idx="6">
                  <c:v>-0.11143049472380717</c:v>
                </c:pt>
                <c:pt idx="7">
                  <c:v>-2.7955792979732941E-2</c:v>
                </c:pt>
                <c:pt idx="8">
                  <c:v>-3.2553397253915151E-2</c:v>
                </c:pt>
                <c:pt idx="9">
                  <c:v>-3.2878188432657662E-2</c:v>
                </c:pt>
                <c:pt idx="10">
                  <c:v>-3.3201795086300834E-2</c:v>
                </c:pt>
                <c:pt idx="11">
                  <c:v>-3.3523937704287299E-2</c:v>
                </c:pt>
                <c:pt idx="12">
                  <c:v>-3.384432356000433E-2</c:v>
                </c:pt>
                <c:pt idx="13">
                  <c:v>-3.4162646386558304E-2</c:v>
                </c:pt>
                <c:pt idx="14">
                  <c:v>-3.4478586062795191E-2</c:v>
                </c:pt>
                <c:pt idx="15">
                  <c:v>-3.4791808311192884E-2</c:v>
                </c:pt>
                <c:pt idx="16">
                  <c:v>-3.5101964410043873E-2</c:v>
                </c:pt>
                <c:pt idx="17">
                  <c:v>-3.540869092180543E-2</c:v>
                </c:pt>
                <c:pt idx="18">
                  <c:v>-3.5711609440517211E-2</c:v>
                </c:pt>
                <c:pt idx="19">
                  <c:v>-3.6010326360057743E-2</c:v>
                </c:pt>
                <c:pt idx="20">
                  <c:v>-3.6304432666875108E-2</c:v>
                </c:pt>
                <c:pt idx="21">
                  <c:v>-2.7982724571806727E-2</c:v>
                </c:pt>
                <c:pt idx="22">
                  <c:v>0.8541588844515462</c:v>
                </c:pt>
                <c:pt idx="23">
                  <c:v>0.4517118733085721</c:v>
                </c:pt>
                <c:pt idx="24">
                  <c:v>1.1640906948195964</c:v>
                </c:pt>
                <c:pt idx="25">
                  <c:v>0.84878576411322326</c:v>
                </c:pt>
                <c:pt idx="26">
                  <c:v>0.76992577777928384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51-4AFB-80BA-67BCF7A790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Sheet1!$AU$5:$AU$31</c:f>
              <c:numCache>
                <c:formatCode>0.000</c:formatCode>
                <c:ptCount val="27"/>
                <c:pt idx="0">
                  <c:v>0</c:v>
                </c:pt>
                <c:pt idx="1">
                  <c:v>-0.70215661916680194</c:v>
                </c:pt>
                <c:pt idx="2">
                  <c:v>-1.4094565179319685</c:v>
                </c:pt>
                <c:pt idx="3">
                  <c:v>-1.4248037348929059</c:v>
                </c:pt>
                <c:pt idx="4">
                  <c:v>-1.4500921489749699</c:v>
                </c:pt>
                <c:pt idx="5">
                  <c:v>-0.93422613384948949</c:v>
                </c:pt>
                <c:pt idx="6">
                  <c:v>-0.22096937410433348</c:v>
                </c:pt>
                <c:pt idx="7">
                  <c:v>-5.1780762672678726E-2</c:v>
                </c:pt>
                <c:pt idx="8">
                  <c:v>-5.8701787127253269E-2</c:v>
                </c:pt>
                <c:pt idx="9">
                  <c:v>-5.7461285850981092E-2</c:v>
                </c:pt>
                <c:pt idx="10">
                  <c:v>-5.6119555508152175E-2</c:v>
                </c:pt>
                <c:pt idx="11">
                  <c:v>-5.467551433076423E-2</c:v>
                </c:pt>
                <c:pt idx="12">
                  <c:v>-5.3128392594070206E-2</c:v>
                </c:pt>
                <c:pt idx="13">
                  <c:v>-5.1477753986693742E-2</c:v>
                </c:pt>
                <c:pt idx="14">
                  <c:v>-4.9723515820290665E-2</c:v>
                </c:pt>
                <c:pt idx="15">
                  <c:v>-4.7865967790332142E-2</c:v>
                </c:pt>
                <c:pt idx="16">
                  <c:v>-4.5905788996665642E-2</c:v>
                </c:pt>
                <c:pt idx="17">
                  <c:v>-4.384406293403309E-2</c:v>
                </c:pt>
                <c:pt idx="18">
                  <c:v>-4.1682290167146085E-2</c:v>
                </c:pt>
                <c:pt idx="19">
                  <c:v>-3.9422398416991022E-2</c:v>
                </c:pt>
                <c:pt idx="20">
                  <c:v>-3.7066749801401677E-2</c:v>
                </c:pt>
                <c:pt idx="21">
                  <c:v>-2.6804310713781199E-2</c:v>
                </c:pt>
                <c:pt idx="22">
                  <c:v>1.6764668668852751</c:v>
                </c:pt>
                <c:pt idx="23">
                  <c:v>0.90039786742467864</c:v>
                </c:pt>
                <c:pt idx="24">
                  <c:v>2.2338659329389343</c:v>
                </c:pt>
                <c:pt idx="25">
                  <c:v>1.6165018031063632</c:v>
                </c:pt>
                <c:pt idx="26">
                  <c:v>1.4585135076899267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51-4AFB-80BA-67BCF7A790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Sheet1!$AV$5:$AV$31</c:f>
              <c:numCache>
                <c:formatCode>0.000</c:formatCode>
                <c:ptCount val="27"/>
                <c:pt idx="0">
                  <c:v>0</c:v>
                </c:pt>
                <c:pt idx="1">
                  <c:v>-0.76429295330726177</c:v>
                </c:pt>
                <c:pt idx="2">
                  <c:v>-1.5144803776287574</c:v>
                </c:pt>
                <c:pt idx="3">
                  <c:v>-1.4719060392052095</c:v>
                </c:pt>
                <c:pt idx="4">
                  <c:v>-1.4000923062968669</c:v>
                </c:pt>
                <c:pt idx="5">
                  <c:v>-0.84052960430167278</c:v>
                </c:pt>
                <c:pt idx="6">
                  <c:v>-0.10562798087627012</c:v>
                </c:pt>
                <c:pt idx="7">
                  <c:v>0.15469457031248357</c:v>
                </c:pt>
                <c:pt idx="8">
                  <c:v>0.18086475176602335</c:v>
                </c:pt>
                <c:pt idx="9">
                  <c:v>0.18343828943003526</c:v>
                </c:pt>
                <c:pt idx="10">
                  <c:v>0.18597660776492209</c:v>
                </c:pt>
                <c:pt idx="11">
                  <c:v>0.18847499767176146</c:v>
                </c:pt>
                <c:pt idx="12">
                  <c:v>0.19092866088002403</c:v>
                </c:pt>
                <c:pt idx="13">
                  <c:v>0.19333272602124296</c:v>
                </c:pt>
                <c:pt idx="14">
                  <c:v>0.19568226610659778</c:v>
                </c:pt>
                <c:pt idx="15">
                  <c:v>0.19797231734144205</c:v>
                </c:pt>
                <c:pt idx="16">
                  <c:v>0.20019789920781772</c:v>
                </c:pt>
                <c:pt idx="17">
                  <c:v>0.2023540357097886</c:v>
                </c:pt>
                <c:pt idx="18">
                  <c:v>0.20443577766072574</c:v>
                </c:pt>
                <c:pt idx="19">
                  <c:v>0.20643822588213201</c:v>
                </c:pt>
                <c:pt idx="20">
                  <c:v>0.20835655514488094</c:v>
                </c:pt>
                <c:pt idx="21">
                  <c:v>0.16071180055792622</c:v>
                </c:pt>
                <c:pt idx="22">
                  <c:v>1.0413392789680005</c:v>
                </c:pt>
                <c:pt idx="23">
                  <c:v>0.63173639309266605</c:v>
                </c:pt>
                <c:pt idx="24">
                  <c:v>1.0647542403165735</c:v>
                </c:pt>
                <c:pt idx="25">
                  <c:v>0.70045355230120798</c:v>
                </c:pt>
                <c:pt idx="26">
                  <c:v>0.58981561614547096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51-4AFB-80BA-67BCF7A7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488192"/>
        <c:axId val="1811502752"/>
      </c:scatterChart>
      <c:valAx>
        <c:axId val="18114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02752"/>
        <c:crosses val="autoZero"/>
        <c:crossBetween val="midCat"/>
      </c:valAx>
      <c:valAx>
        <c:axId val="1811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Sheet1!$AC$33:$AC$59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Sheet1!$AQ$33:$AQ$59</c:f>
              <c:numCache>
                <c:formatCode>0.000</c:formatCode>
                <c:ptCount val="27"/>
                <c:pt idx="0">
                  <c:v>0</c:v>
                </c:pt>
                <c:pt idx="1">
                  <c:v>-1.2262457918730844E-2</c:v>
                </c:pt>
                <c:pt idx="2">
                  <c:v>-2.4615191401739893E-2</c:v>
                </c:pt>
                <c:pt idx="3">
                  <c:v>-3.7149578160735858E-2</c:v>
                </c:pt>
                <c:pt idx="4">
                  <c:v>-4.9959199133682054E-2</c:v>
                </c:pt>
                <c:pt idx="5">
                  <c:v>-5.3433850652376789E-2</c:v>
                </c:pt>
                <c:pt idx="6">
                  <c:v>-5.3844805048780371E-2</c:v>
                </c:pt>
                <c:pt idx="7">
                  <c:v>-5.4410128959411018E-2</c:v>
                </c:pt>
                <c:pt idx="8">
                  <c:v>-5.4981130312806707E-2</c:v>
                </c:pt>
                <c:pt idx="9">
                  <c:v>-5.555779079884976E-2</c:v>
                </c:pt>
                <c:pt idx="10">
                  <c:v>-5.6140087342452065E-2</c:v>
                </c:pt>
                <c:pt idx="11">
                  <c:v>-5.6727991875770059E-2</c:v>
                </c:pt>
                <c:pt idx="12">
                  <c:v>-5.7321471104685079E-2</c:v>
                </c:pt>
                <c:pt idx="13">
                  <c:v>-5.7920486269708901E-2</c:v>
                </c:pt>
                <c:pt idx="14">
                  <c:v>-5.8524992901506687E-2</c:v>
                </c:pt>
                <c:pt idx="15">
                  <c:v>-5.9134940571265837E-2</c:v>
                </c:pt>
                <c:pt idx="16">
                  <c:v>-5.975027263617614E-2</c:v>
                </c:pt>
                <c:pt idx="17">
                  <c:v>-6.0370925980327221E-2</c:v>
                </c:pt>
                <c:pt idx="18">
                  <c:v>-6.0996830751372549E-2</c:v>
                </c:pt>
                <c:pt idx="19">
                  <c:v>-6.1627910093353944E-2</c:v>
                </c:pt>
                <c:pt idx="20">
                  <c:v>-6.2264079876128989E-2</c:v>
                </c:pt>
                <c:pt idx="21">
                  <c:v>-6.2604084399247001E-2</c:v>
                </c:pt>
                <c:pt idx="22">
                  <c:v>-4.8104108552292975E-2</c:v>
                </c:pt>
                <c:pt idx="23">
                  <c:v>-4.1567117820839543E-2</c:v>
                </c:pt>
                <c:pt idx="24">
                  <c:v>-2.6857854078642149E-2</c:v>
                </c:pt>
                <c:pt idx="25">
                  <c:v>-1.1956544439650583E-2</c:v>
                </c:pt>
                <c:pt idx="26">
                  <c:v>-9.9973967999977329E-7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3-49C8-928F-DC267F1B8D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Sheet1!$AC$33:$AC$59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Sheet1!$AR$33:$AR$59</c:f>
              <c:numCache>
                <c:formatCode>0.000</c:formatCode>
                <c:ptCount val="27"/>
                <c:pt idx="0">
                  <c:v>0</c:v>
                </c:pt>
                <c:pt idx="1">
                  <c:v>-2.4524874352974752E-2</c:v>
                </c:pt>
                <c:pt idx="2">
                  <c:v>-4.9229046991082055E-2</c:v>
                </c:pt>
                <c:pt idx="3">
                  <c:v>-7.428888910220191E-2</c:v>
                </c:pt>
                <c:pt idx="4">
                  <c:v>-9.9874396297597035E-2</c:v>
                </c:pt>
                <c:pt idx="5">
                  <c:v>-0.10680661982577415</c:v>
                </c:pt>
                <c:pt idx="6">
                  <c:v>-0.10757766090375459</c:v>
                </c:pt>
                <c:pt idx="7">
                  <c:v>-0.10861244259977562</c:v>
                </c:pt>
                <c:pt idx="8">
                  <c:v>-0.10962644927665438</c:v>
                </c:pt>
                <c:pt idx="9">
                  <c:v>-0.1106179253129967</c:v>
                </c:pt>
                <c:pt idx="10">
                  <c:v>-0.11158509361232015</c:v>
                </c:pt>
                <c:pt idx="11">
                  <c:v>-0.11252616085721399</c:v>
                </c:pt>
                <c:pt idx="12">
                  <c:v>-0.11343932314497507</c:v>
                </c:pt>
                <c:pt idx="13">
                  <c:v>-0.11432277198692534</c:v>
                </c:pt>
                <c:pt idx="14">
                  <c:v>-0.11517470064865241</c:v>
                </c:pt>
                <c:pt idx="15">
                  <c:v>-0.11599331080335182</c:v>
                </c:pt>
                <c:pt idx="16">
                  <c:v>-0.11677681946535773</c:v>
                </c:pt>
                <c:pt idx="17">
                  <c:v>-0.1175234661659163</c:v>
                </c:pt>
                <c:pt idx="18">
                  <c:v>-0.11823152032836644</c:v>
                </c:pt>
                <c:pt idx="19">
                  <c:v>-0.11889928879524357</c:v>
                </c:pt>
                <c:pt idx="20">
                  <c:v>-0.11952512345550659</c:v>
                </c:pt>
                <c:pt idx="21">
                  <c:v>-0.11983999218070829</c:v>
                </c:pt>
                <c:pt idx="22">
                  <c:v>-9.1906767360940014E-2</c:v>
                </c:pt>
                <c:pt idx="23">
                  <c:v>-7.9027939004201256E-2</c:v>
                </c:pt>
                <c:pt idx="24">
                  <c:v>-5.0899181012087111E-2</c:v>
                </c:pt>
                <c:pt idx="25">
                  <c:v>-2.2617177644313889E-2</c:v>
                </c:pt>
                <c:pt idx="26">
                  <c:v>-1.8902509644264423E-6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3-49C8-928F-DC267F1B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97200"/>
        <c:axId val="1444495536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Sheet1!$AC$33:$AC$59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Sheet1!$AS$33:$AS$59</c:f>
              <c:numCache>
                <c:formatCode>0.000</c:formatCode>
                <c:ptCount val="27"/>
                <c:pt idx="0">
                  <c:v>0</c:v>
                </c:pt>
                <c:pt idx="1">
                  <c:v>-1.5262392867835759</c:v>
                </c:pt>
                <c:pt idx="2">
                  <c:v>-3.0242245157952135</c:v>
                </c:pt>
                <c:pt idx="3">
                  <c:v>-4.4651865482453026</c:v>
                </c:pt>
                <c:pt idx="4">
                  <c:v>-5.8193316526873486</c:v>
                </c:pt>
                <c:pt idx="5">
                  <c:v>-6.1618216766141893</c:v>
                </c:pt>
                <c:pt idx="6">
                  <c:v>-6.0318013411511782</c:v>
                </c:pt>
                <c:pt idx="7">
                  <c:v>-5.8522339409724244</c:v>
                </c:pt>
                <c:pt idx="8">
                  <c:v>-5.6700769378947697</c:v>
                </c:pt>
                <c:pt idx="9">
                  <c:v>-5.4853632301546256</c:v>
                </c:pt>
                <c:pt idx="10">
                  <c:v>-5.2981303755004099</c:v>
                </c:pt>
                <c:pt idx="11">
                  <c:v>-5.1084206879253866</c:v>
                </c:pt>
                <c:pt idx="12">
                  <c:v>-4.9162813190398893</c:v>
                </c:pt>
                <c:pt idx="13">
                  <c:v>-4.7217643226598307</c:v>
                </c:pt>
                <c:pt idx="14">
                  <c:v>-4.5249267012373204</c:v>
                </c:pt>
                <c:pt idx="15">
                  <c:v>-4.3258304328276953</c:v>
                </c:pt>
                <c:pt idx="16">
                  <c:v>-4.1245424773758046</c:v>
                </c:pt>
                <c:pt idx="17">
                  <c:v>-3.9211347612133163</c:v>
                </c:pt>
                <c:pt idx="18">
                  <c:v>-3.7156841387881481</c:v>
                </c:pt>
                <c:pt idx="19">
                  <c:v>-3.5082723307963244</c:v>
                </c:pt>
                <c:pt idx="20">
                  <c:v>-3.298985838055017</c:v>
                </c:pt>
                <c:pt idx="21">
                  <c:v>-3.1870709868759088</c:v>
                </c:pt>
                <c:pt idx="22">
                  <c:v>-2.383191399339136</c:v>
                </c:pt>
                <c:pt idx="23">
                  <c:v>-1.9207897893800705</c:v>
                </c:pt>
                <c:pt idx="24">
                  <c:v>-1.1858079845835234</c:v>
                </c:pt>
                <c:pt idx="25">
                  <c:v>-0.51407375995997562</c:v>
                </c:pt>
                <c:pt idx="26">
                  <c:v>-4.2701220761035134E-5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3-49C8-928F-DC267F1B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83120"/>
        <c:axId val="1691484368"/>
      </c:scatterChart>
      <c:valAx>
        <c:axId val="14444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95536"/>
        <c:crosses val="autoZero"/>
        <c:crossBetween val="midCat"/>
      </c:valAx>
      <c:valAx>
        <c:axId val="14444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97200"/>
        <c:crosses val="autoZero"/>
        <c:crossBetween val="midCat"/>
      </c:valAx>
      <c:valAx>
        <c:axId val="1691484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83120"/>
        <c:crosses val="max"/>
        <c:crossBetween val="midCat"/>
      </c:valAx>
      <c:valAx>
        <c:axId val="16914831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9148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Top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2-73B9-45BE-8DA4-835400DF5DAA}"/>
              </c:ext>
            </c:extLst>
          </c:dPt>
          <c:xVal>
            <c:numRef>
              <c:f>(Sheet1!$I$6,Sheet1!$M$6)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62.268112806457161</c:v>
                </c:pt>
              </c:numCache>
            </c:numRef>
          </c:xVal>
          <c:yVal>
            <c:numRef>
              <c:f>(Sheet1!$I$7,Sheet1!$M$7)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9-45BE-8DA4-835400D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51967477571245724"/>
              <c:y val="0.11901844369313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125"/>
          <c:min val="-12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844681793363349"/>
              <c:y val="0.491238008850773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Side view 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(y-z)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1-43C2-B561-2663D8C51851}"/>
            </c:ext>
          </c:extLst>
        </c:ser>
        <c:ser>
          <c:idx val="1"/>
          <c:order val="1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0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6-D4B1-43C2-B561-2663D8C51851}"/>
              </c:ext>
            </c:extLst>
          </c:dPt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5-D4B1-43C2-B561-2663D8C51851}"/>
              </c:ext>
            </c:extLst>
          </c:dPt>
          <c:xVal>
            <c:numRef>
              <c:f>(Sheet1!$K$6,Sheet1!$M$7)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62.268112806457154</c:v>
                </c:pt>
              </c:numCache>
            </c:numRef>
          </c:xVal>
          <c:yVal>
            <c:numRef>
              <c:f>(Sheet1!$K$8,Sheet1!$M$8)</c:f>
              <c:numCache>
                <c:formatCode>0.00</c:formatCode>
                <c:ptCount val="2"/>
                <c:pt idx="0" formatCode="General">
                  <c:v>125</c:v>
                </c:pt>
                <c:pt idx="1">
                  <c:v>182.18709867657785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1-43C2-B561-2663D8C51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950205220065415"/>
              <c:y val="0.115527610565954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94351503475834553"/>
              <c:y val="0.811917484401198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Front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d1</c:v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3-4EB8-A76E-3718658A66FB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3-4EB8-A76E-3718658A66FB}"/>
            </c:ext>
          </c:extLst>
        </c:ser>
        <c:ser>
          <c:idx val="1"/>
          <c:order val="2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7763-4EB8-A76E-3718658A66FB}"/>
              </c:ext>
            </c:extLst>
          </c:dPt>
          <c:xVal>
            <c:numRef>
              <c:f>(Sheet1!$S$8,Sheet1!$O$7)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(Sheet1!$S$10,Sheet1!$Q$7)</c:f>
              <c:numCache>
                <c:formatCode>General</c:formatCode>
                <c:ptCount val="2"/>
                <c:pt idx="0">
                  <c:v>125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3-4EB8-A76E-3718658A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Side R2</c:v>
                </c:tx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dPt>
                  <c:idx val="0"/>
                  <c:marker>
                    <c:spPr>
                      <a:solidFill>
                        <a:schemeClr val="bg1">
                          <a:lumMod val="65000"/>
                        </a:schemeClr>
                      </a:solidFill>
                      <a:ln w="9525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ln>
                    </c:spPr>
                  </c:marker>
                  <c:bubble3D val="0"/>
                  <c:spPr>
                    <a:ln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ln>
                  </c:spPr>
                  <c:extLst>
                    <c:ext xmlns:c16="http://schemas.microsoft.com/office/drawing/2014/chart" uri="{C3380CC4-5D6E-409C-BE32-E72D297353CC}">
                      <c16:uniqueId val="{00000004-66E9-43DD-A50F-902DBB6EB393}"/>
                    </c:ext>
                  </c:extLst>
                </c:dPt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Sheet1!$K$8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763-4EB8-A76E-3718658A66FB}"/>
                  </c:ext>
                </c:extLst>
              </c15:ser>
            </c15:filteredScatterSeries>
            <c15:filteredScatterSeries>
              <c15:ser>
                <c:idx val="2"/>
                <c:order val="3"/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63-4EB8-A76E-3718658A66FB}"/>
                  </c:ext>
                </c:extLst>
              </c15:ser>
            </c15:filteredScatterSeries>
          </c:ext>
        </c:extLst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406870618291556"/>
              <c:y val="0.122509276820318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323587148517162"/>
              <c:y val="0.818899150655561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Top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0-2E1E-46C3-8EE4-C25EF4E86AAB}"/>
              </c:ext>
            </c:extLst>
          </c:dPt>
          <c:xVal>
            <c:numRef>
              <c:f>(Sheet1!$R$6,Sheet1!$O$7)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(Sheet1!$R$7,Sheet1!$P$7)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E-46C3-8EE4-C25EF4E8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51967477571245724"/>
              <c:y val="0.11901844369313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125"/>
          <c:min val="-12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844681793363349"/>
              <c:y val="0.491238008850773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Side view 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(y-z)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auto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tx1">
                      <a:lumMod val="85000"/>
                      <a:lumOff val="1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D8-4FFE-A7F0-EB1D8BC1FA07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E-4A90-83F8-AE832CE7EBBF}"/>
            </c:ext>
          </c:extLst>
        </c:ser>
        <c:ser>
          <c:idx val="1"/>
          <c:order val="1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2-675E-4A90-83F8-AE832CE7EBBF}"/>
              </c:ext>
            </c:extLst>
          </c:dPt>
          <c:xVal>
            <c:numRef>
              <c:f>(Sheet1!$S$9,Sheet1!$P$7)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(Sheet1!$S$10,Sheet1!$Q$7)</c:f>
              <c:numCache>
                <c:formatCode>General</c:formatCode>
                <c:ptCount val="2"/>
                <c:pt idx="0">
                  <c:v>125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E-4A90-83F8-AE832CE7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950205220065415"/>
              <c:y val="0.115527610565954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94351503475834553"/>
              <c:y val="0.811917484401198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acc,</a:t>
            </a:r>
            <a:r>
              <a:rPr lang="en-US" baseline="0"/>
              <a:t> vel, disp versus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85535853791816E-2"/>
          <c:y val="0.13669404505226262"/>
          <c:w val="0.84543099807444877"/>
          <c:h val="0.83279897031937744"/>
        </c:manualLayout>
      </c:layout>
      <c:scatterChart>
        <c:scatterStyle val="lineMarker"/>
        <c:varyColors val="0"/>
        <c:ser>
          <c:idx val="0"/>
          <c:order val="0"/>
          <c:tx>
            <c:v>  Acceleration (mm/s^2)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Sheet1!$AC$32:$AC$59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0.42666666666666669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 formatCode="0.000">
                  <c:v>1.953125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 formatCode="0.000">
                  <c:v>2.379785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C-4EAF-BBCF-01C102292B33}"/>
            </c:ext>
          </c:extLst>
        </c:ser>
        <c:ser>
          <c:idx val="1"/>
          <c:order val="1"/>
          <c:tx>
            <c:v>  Velocity (mm/s)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Sheet1!$AC$32:$AC$59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0.42666666666666669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 formatCode="0.000">
                  <c:v>1.953125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 formatCode="0.000">
                  <c:v>2.379785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C-4EAF-BBCF-01C102292B33}"/>
            </c:ext>
          </c:extLst>
        </c:ser>
        <c:ser>
          <c:idx val="2"/>
          <c:order val="2"/>
          <c:tx>
            <c:v>  Displacement (mm)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Sheet1!$AC$32:$AC$59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0.42666666666666669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 formatCode="0.000">
                  <c:v>1.953125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 formatCode="0.000">
                  <c:v>2.379785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DC-4EAF-BBCF-01C10229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705360"/>
        <c:axId val="1852715344"/>
      </c:scatterChart>
      <c:valAx>
        <c:axId val="18527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15344"/>
        <c:crosses val="autoZero"/>
        <c:crossBetween val="midCat"/>
      </c:valAx>
      <c:valAx>
        <c:axId val="18527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0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41226789597097E-2"/>
          <c:y val="0.76598816858022967"/>
          <c:w val="0.30290364659199953"/>
          <c:h val="0.18511577639316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Symbol" panose="05050102010706020507" pitchFamily="18" charset="2"/>
              </a:rPr>
              <a:t>q</a:t>
            </a:r>
            <a:r>
              <a:rPr lang="en-US" sz="1400" b="0" i="0" u="none" strike="noStrike" baseline="-25000">
                <a:effectLst/>
              </a:rPr>
              <a:t>1</a:t>
            </a:r>
            <a:r>
              <a:rPr lang="en-US" sz="1400" b="0" i="0" u="none" strike="noStrike" baseline="0">
                <a:effectLst/>
              </a:rPr>
              <a:t> ,</a:t>
            </a:r>
            <a:r>
              <a:rPr lang="en-US" sz="1400" b="0" i="0" u="none" strike="noStrike" baseline="0"/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Symbol" panose="05050102010706020507" pitchFamily="18" charset="2"/>
              </a:rPr>
              <a:t>q</a:t>
            </a:r>
            <a:r>
              <a:rPr lang="en-US" sz="1400" b="0" i="0" kern="1200" spc="0" baseline="-2500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2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, s</a:t>
            </a:r>
            <a:r>
              <a:rPr lang="en-US" sz="1400" b="0" i="0" kern="1200" spc="0" baseline="-2500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3</a:t>
            </a:r>
            <a:r>
              <a:rPr lang="en-US" sz="1400" b="0" i="0" u="none" strike="noStrike" baseline="0">
                <a:effectLst/>
              </a:rPr>
              <a:t> versus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3434481151669"/>
          <c:y val="0.11026604015707411"/>
          <c:w val="0.71773133946489631"/>
          <c:h val="0.77068619873657762"/>
        </c:manualLayout>
      </c:layout>
      <c:scatterChart>
        <c:scatterStyle val="smoothMarker"/>
        <c:varyColors val="0"/>
        <c:ser>
          <c:idx val="0"/>
          <c:order val="0"/>
          <c:tx>
            <c:v>theta1</c:v>
          </c:tx>
          <c:spPr>
            <a:ln w="3175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Sheet1!$AN$5:$AN$31</c:f>
              <c:numCache>
                <c:formatCode>0.000</c:formatCode>
                <c:ptCount val="27"/>
                <c:pt idx="0">
                  <c:v>0</c:v>
                </c:pt>
                <c:pt idx="1">
                  <c:v>-3.5107850744451621E-2</c:v>
                </c:pt>
                <c:pt idx="2">
                  <c:v>-0.14068976027732016</c:v>
                </c:pt>
                <c:pt idx="3">
                  <c:v>-0.31752395805826816</c:v>
                </c:pt>
                <c:pt idx="4">
                  <c:v>-0.56691801595178559</c:v>
                </c:pt>
                <c:pt idx="5">
                  <c:v>-0.64590100203308032</c:v>
                </c:pt>
                <c:pt idx="6">
                  <c:v>-0.87127578336971989</c:v>
                </c:pt>
                <c:pt idx="7">
                  <c:v>-1.181400609944929</c:v>
                </c:pt>
                <c:pt idx="8">
                  <c:v>-1.4947807762455296</c:v>
                </c:pt>
                <c:pt idx="9">
                  <c:v>-1.8114487613893964</c:v>
                </c:pt>
                <c:pt idx="10">
                  <c:v>-2.1314369260418928</c:v>
                </c:pt>
                <c:pt idx="11">
                  <c:v>-2.454777484464818</c:v>
                </c:pt>
                <c:pt idx="12">
                  <c:v>-2.7815024752437441</c:v>
                </c:pt>
                <c:pt idx="13">
                  <c:v>-3.1116437306613252</c:v>
                </c:pt>
                <c:pt idx="14">
                  <c:v>-3.4452328446851865</c:v>
                </c:pt>
                <c:pt idx="15">
                  <c:v>-3.7823011395401664</c:v>
                </c:pt>
                <c:pt idx="16">
                  <c:v>-4.1228796308361515</c:v>
                </c:pt>
                <c:pt idx="17">
                  <c:v>-4.4669989912243171</c:v>
                </c:pt>
                <c:pt idx="18">
                  <c:v>-4.8146895125565337</c:v>
                </c:pt>
                <c:pt idx="19">
                  <c:v>-5.1659810665247567</c:v>
                </c:pt>
                <c:pt idx="20">
                  <c:v>-5.5209030637596666</c:v>
                </c:pt>
                <c:pt idx="21">
                  <c:v>-5.7109419570335902</c:v>
                </c:pt>
                <c:pt idx="22">
                  <c:v>-5.8372729455287882</c:v>
                </c:pt>
                <c:pt idx="23">
                  <c:v>-6.1498220278900222</c:v>
                </c:pt>
                <c:pt idx="24">
                  <c:v>-6.3459620407692965</c:v>
                </c:pt>
                <c:pt idx="25">
                  <c:v>-6.4572234772372479</c:v>
                </c:pt>
                <c:pt idx="26">
                  <c:v>-6.4845648861430831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1-4A68-8DD9-365681AD215A}"/>
            </c:ext>
          </c:extLst>
        </c:ser>
        <c:ser>
          <c:idx val="1"/>
          <c:order val="1"/>
          <c:tx>
            <c:v>theta2</c:v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Sheet1!$AO$5:$AO$31</c:f>
              <c:numCache>
                <c:formatCode>0.000</c:formatCode>
                <c:ptCount val="27"/>
                <c:pt idx="0">
                  <c:v>0</c:v>
                </c:pt>
                <c:pt idx="1">
                  <c:v>-7.0215661916680203E-2</c:v>
                </c:pt>
                <c:pt idx="2">
                  <c:v>-0.28137697562655728</c:v>
                </c:pt>
                <c:pt idx="3">
                  <c:v>-0.63501866282572483</c:v>
                </c:pt>
                <c:pt idx="4">
                  <c:v>-1.1336695649223896</c:v>
                </c:pt>
                <c:pt idx="5">
                  <c:v>-1.2915558357174866</c:v>
                </c:pt>
                <c:pt idx="6">
                  <c:v>-1.7419475011716541</c:v>
                </c:pt>
                <c:pt idx="7">
                  <c:v>-2.3612960303309687</c:v>
                </c:pt>
                <c:pt idx="8">
                  <c:v>-2.9865147382030086</c:v>
                </c:pt>
                <c:pt idx="9">
                  <c:v>-3.6174795746601474</c:v>
                </c:pt>
                <c:pt idx="10">
                  <c:v>-4.2540563666681006</c:v>
                </c:pt>
                <c:pt idx="11">
                  <c:v>-4.8961007101091303</c:v>
                </c:pt>
                <c:pt idx="12">
                  <c:v>-5.5434578928095677</c:v>
                </c:pt>
                <c:pt idx="13">
                  <c:v>-6.195962850908673</c:v>
                </c:pt>
                <c:pt idx="14">
                  <c:v>-6.853440160589809</c:v>
                </c:pt>
                <c:pt idx="15">
                  <c:v>-7.5157040670499766</c:v>
                </c:pt>
                <c:pt idx="16">
                  <c:v>-8.1825585524098123</c:v>
                </c:pt>
                <c:pt idx="17">
                  <c:v>-8.8537974440630514</c:v>
                </c:pt>
                <c:pt idx="18">
                  <c:v>-9.5292045647330035</c:v>
                </c:pt>
                <c:pt idx="19">
                  <c:v>-10.208553925244656</c:v>
                </c:pt>
                <c:pt idx="20">
                  <c:v>-10.891609960736448</c:v>
                </c:pt>
                <c:pt idx="21">
                  <c:v>-11.255907458598132</c:v>
                </c:pt>
                <c:pt idx="22">
                  <c:v>-11.497505590849663</c:v>
                </c:pt>
                <c:pt idx="23">
                  <c:v>-12.093202270670366</c:v>
                </c:pt>
                <c:pt idx="24">
                  <c:v>-12.465512357197175</c:v>
                </c:pt>
                <c:pt idx="25">
                  <c:v>-12.676172263413347</c:v>
                </c:pt>
                <c:pt idx="26">
                  <c:v>-12.72787976937688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41-4A68-8DD9-365681AD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709520"/>
        <c:axId val="1852712016"/>
      </c:scatterChart>
      <c:scatterChart>
        <c:scatterStyle val="smoothMarker"/>
        <c:varyColors val="0"/>
        <c:ser>
          <c:idx val="2"/>
          <c:order val="2"/>
          <c:tx>
            <c:v>s3</c:v>
          </c:tx>
          <c:spPr>
            <a:ln w="317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Sheet1!$AP$5:$AP$31</c:f>
              <c:numCache>
                <c:formatCode>0.000</c:formatCode>
                <c:ptCount val="27"/>
                <c:pt idx="0">
                  <c:v>125</c:v>
                </c:pt>
                <c:pt idx="1">
                  <c:v>124.92357070466927</c:v>
                </c:pt>
                <c:pt idx="2">
                  <c:v>124.69569337157567</c:v>
                </c:pt>
                <c:pt idx="3">
                  <c:v>124.32062543456155</c:v>
                </c:pt>
                <c:pt idx="4">
                  <c:v>123.80554826691774</c:v>
                </c:pt>
                <c:pt idx="5">
                  <c:v>123.64578023276468</c:v>
                </c:pt>
                <c:pt idx="6">
                  <c:v>123.19867208691284</c:v>
                </c:pt>
                <c:pt idx="7">
                  <c:v>122.60444861778248</c:v>
                </c:pt>
                <c:pt idx="8">
                  <c:v>122.02831162382873</c:v>
                </c:pt>
                <c:pt idx="9">
                  <c:v>121.47051845881798</c:v>
                </c:pt>
                <c:pt idx="10">
                  <c:v>120.93132295458372</c:v>
                </c:pt>
                <c:pt idx="11">
                  <c:v>120.41097495011664</c:v>
                </c:pt>
                <c:pt idx="12">
                  <c:v>119.90971981173756</c:v>
                </c:pt>
                <c:pt idx="13">
                  <c:v>119.42779794596061</c:v>
                </c:pt>
                <c:pt idx="14">
                  <c:v>118.96544430679431</c:v>
                </c:pt>
                <c:pt idx="15">
                  <c:v>118.52288789936216</c:v>
                </c:pt>
                <c:pt idx="16">
                  <c:v>118.10035128185079</c:v>
                </c:pt>
                <c:pt idx="17">
                  <c:v>117.6980500679104</c:v>
                </c:pt>
                <c:pt idx="18">
                  <c:v>117.31619243173608</c:v>
                </c:pt>
                <c:pt idx="19">
                  <c:v>116.95497861814998</c:v>
                </c:pt>
                <c:pt idx="20">
                  <c:v>116.61460046007836</c:v>
                </c:pt>
                <c:pt idx="21">
                  <c:v>116.44231237800746</c:v>
                </c:pt>
                <c:pt idx="22">
                  <c:v>116.33157289511301</c:v>
                </c:pt>
                <c:pt idx="23">
                  <c:v>116.07043955640646</c:v>
                </c:pt>
                <c:pt idx="24">
                  <c:v>115.91578164173156</c:v>
                </c:pt>
                <c:pt idx="25">
                  <c:v>115.83116908228678</c:v>
                </c:pt>
                <c:pt idx="26">
                  <c:v>115.81071939066793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41-4A68-8DD9-365681AD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87888"/>
        <c:axId val="1448188720"/>
      </c:scatterChart>
      <c:valAx>
        <c:axId val="18527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12016"/>
        <c:crosses val="autoZero"/>
        <c:crossBetween val="midCat"/>
      </c:valAx>
      <c:valAx>
        <c:axId val="18527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Symbol" panose="05050102010706020507" pitchFamily="18" charset="2"/>
                  </a:rPr>
                  <a:t>q</a:t>
                </a:r>
                <a:r>
                  <a:rPr lang="en-US" sz="1200" b="0" i="0" baseline="-25000">
                    <a:effectLst/>
                  </a:rPr>
                  <a:t>1</a:t>
                </a:r>
                <a:r>
                  <a:rPr lang="en-US" sz="1200" b="0" i="0" baseline="0">
                    <a:effectLst/>
                  </a:rPr>
                  <a:t> (</a:t>
                </a:r>
                <a:r>
                  <a:rPr lang="en-US" sz="1200" b="0" i="0" baseline="30000">
                    <a:effectLst/>
                  </a:rPr>
                  <a:t>o</a:t>
                </a:r>
                <a:r>
                  <a:rPr lang="en-US" sz="1200" b="0" i="0" baseline="0">
                    <a:effectLst/>
                  </a:rPr>
                  <a:t>), </a:t>
                </a:r>
                <a:r>
                  <a:rPr lang="en-US" sz="1200" b="0" i="0" kern="1200" spc="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q</a:t>
                </a:r>
                <a:r>
                  <a:rPr lang="en-US" sz="1200" b="0" i="0" kern="1200" spc="0" baseline="-2500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2</a:t>
                </a:r>
                <a:r>
                  <a:rPr lang="en-US" sz="1200" b="0" i="0" kern="1200" spc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 (</a:t>
                </a:r>
                <a:r>
                  <a:rPr lang="en-US" sz="1200" b="0" i="0" baseline="30000">
                    <a:effectLst/>
                  </a:rPr>
                  <a:t>o</a:t>
                </a:r>
                <a:r>
                  <a:rPr lang="en-US" sz="1200" b="0" i="0" kern="1200" spc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09520"/>
        <c:crosses val="autoZero"/>
        <c:crossBetween val="midCat"/>
      </c:valAx>
      <c:valAx>
        <c:axId val="1448188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kern="1200" spc="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s</a:t>
                </a:r>
                <a:r>
                  <a:rPr lang="en-US" sz="1200" b="0" i="0" kern="1200" spc="0" baseline="-2500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3 </a:t>
                </a:r>
                <a:r>
                  <a:rPr lang="en-US" sz="1200" b="0" i="0" baseline="0">
                    <a:effectLst/>
                  </a:rPr>
                  <a:t>(mm)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87888"/>
        <c:crosses val="max"/>
        <c:crossBetween val="midCat"/>
      </c:valAx>
      <c:valAx>
        <c:axId val="14481878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48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51273453571051"/>
          <c:y val="0.69848392083141331"/>
          <c:w val="0.14819730852014065"/>
          <c:h val="0.1445991722693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q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Sheet1!$AQ$5:$AQ$31</c:f>
              <c:numCache>
                <c:formatCode>0.000</c:formatCode>
                <c:ptCount val="27"/>
                <c:pt idx="0">
                  <c:v>0</c:v>
                </c:pt>
                <c:pt idx="1">
                  <c:v>-0.35107850744451619</c:v>
                </c:pt>
                <c:pt idx="2">
                  <c:v>-1.0558190953286855</c:v>
                </c:pt>
                <c:pt idx="3">
                  <c:v>-1.7683419778094804</c:v>
                </c:pt>
                <c:pt idx="4">
                  <c:v>-2.4939405789351734</c:v>
                </c:pt>
                <c:pt idx="5">
                  <c:v>-2.9618619780485518</c:v>
                </c:pt>
                <c:pt idx="6">
                  <c:v>-3.073292472772359</c:v>
                </c:pt>
                <c:pt idx="7">
                  <c:v>-3.1012482657520919</c:v>
                </c:pt>
                <c:pt idx="8">
                  <c:v>-3.133801663006007</c:v>
                </c:pt>
                <c:pt idx="9">
                  <c:v>-3.1666798514386647</c:v>
                </c:pt>
                <c:pt idx="10">
                  <c:v>-3.1998816465249655</c:v>
                </c:pt>
                <c:pt idx="11">
                  <c:v>-3.2334055842292528</c:v>
                </c:pt>
                <c:pt idx="12">
                  <c:v>-3.2672499077892572</c:v>
                </c:pt>
                <c:pt idx="13">
                  <c:v>-3.3014125541758155</c:v>
                </c:pt>
                <c:pt idx="14">
                  <c:v>-3.3358911402386107</c:v>
                </c:pt>
                <c:pt idx="15">
                  <c:v>-3.3706829485498035</c:v>
                </c:pt>
                <c:pt idx="16">
                  <c:v>-3.4057849129598474</c:v>
                </c:pt>
                <c:pt idx="17">
                  <c:v>-3.4411936038816529</c:v>
                </c:pt>
                <c:pt idx="18">
                  <c:v>-3.4769052133221701</c:v>
                </c:pt>
                <c:pt idx="19">
                  <c:v>-3.5129155396822278</c:v>
                </c:pt>
                <c:pt idx="20">
                  <c:v>-3.5492199723491029</c:v>
                </c:pt>
                <c:pt idx="21">
                  <c:v>-3.5772026969209096</c:v>
                </c:pt>
                <c:pt idx="22">
                  <c:v>-2.6950610878975567</c:v>
                </c:pt>
                <c:pt idx="23">
                  <c:v>-3.1254908236123375</c:v>
                </c:pt>
                <c:pt idx="24">
                  <c:v>-1.9614001287927412</c:v>
                </c:pt>
                <c:pt idx="25">
                  <c:v>-1.1126143646795179</c:v>
                </c:pt>
                <c:pt idx="26">
                  <c:v>-0.34268858690023407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46-4A64-8D1D-6EC4B0AA7E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Sheet1!$AR$5:$AR$31</c:f>
              <c:numCache>
                <c:formatCode>0.000</c:formatCode>
                <c:ptCount val="27"/>
                <c:pt idx="0">
                  <c:v>0</c:v>
                </c:pt>
                <c:pt idx="1">
                  <c:v>-0.70215661916680194</c:v>
                </c:pt>
                <c:pt idx="2">
                  <c:v>-2.1116131370987703</c:v>
                </c:pt>
                <c:pt idx="3">
                  <c:v>-3.5364168719916762</c:v>
                </c:pt>
                <c:pt idx="4">
                  <c:v>-4.9865090209666461</c:v>
                </c:pt>
                <c:pt idx="5">
                  <c:v>-5.9207351548161355</c:v>
                </c:pt>
                <c:pt idx="6">
                  <c:v>-6.141704528920469</c:v>
                </c:pt>
                <c:pt idx="7">
                  <c:v>-6.1934852915931478</c:v>
                </c:pt>
                <c:pt idx="8">
                  <c:v>-6.252187078720401</c:v>
                </c:pt>
                <c:pt idx="9">
                  <c:v>-6.3096483645713821</c:v>
                </c:pt>
                <c:pt idx="10">
                  <c:v>-6.3657679200795343</c:v>
                </c:pt>
                <c:pt idx="11">
                  <c:v>-6.4204434344102985</c:v>
                </c:pt>
                <c:pt idx="12">
                  <c:v>-6.4735718270043687</c:v>
                </c:pt>
                <c:pt idx="13">
                  <c:v>-6.5250495809910625</c:v>
                </c:pt>
                <c:pt idx="14">
                  <c:v>-6.5747730968113531</c:v>
                </c:pt>
                <c:pt idx="15">
                  <c:v>-6.6226390646016853</c:v>
                </c:pt>
                <c:pt idx="16">
                  <c:v>-6.6685448535983509</c:v>
                </c:pt>
                <c:pt idx="17">
                  <c:v>-6.712388916532384</c:v>
                </c:pt>
                <c:pt idx="18">
                  <c:v>-6.7540712066995301</c:v>
                </c:pt>
                <c:pt idx="19">
                  <c:v>-6.7934936051165211</c:v>
                </c:pt>
                <c:pt idx="20">
                  <c:v>-6.8305603549179228</c:v>
                </c:pt>
                <c:pt idx="21">
                  <c:v>-6.857364665631704</c:v>
                </c:pt>
                <c:pt idx="22">
                  <c:v>-5.1540934880326477</c:v>
                </c:pt>
                <c:pt idx="23">
                  <c:v>-5.9569667982070253</c:v>
                </c:pt>
                <c:pt idx="24">
                  <c:v>-3.723100865268091</c:v>
                </c:pt>
                <c:pt idx="25">
                  <c:v>-2.1065990621617279</c:v>
                </c:pt>
                <c:pt idx="26">
                  <c:v>-0.64808555447180116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46-4A64-8D1D-6EC4B0AA7E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Sheet1!$AC$5:$AC$31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0.42666666666666669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 formatCode="0.000">
                  <c:v>1.953125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 formatCode="0.000">
                  <c:v>2.379785</c:v>
                </c:pt>
              </c:numCache>
            </c:numRef>
          </c:xVal>
          <c:yVal>
            <c:numRef>
              <c:f>Sheet1!$AS$5:$AS$31</c:f>
              <c:numCache>
                <c:formatCode>0.000</c:formatCode>
                <c:ptCount val="27"/>
                <c:pt idx="0">
                  <c:v>0</c:v>
                </c:pt>
                <c:pt idx="1">
                  <c:v>-0.76429295330726177</c:v>
                </c:pt>
                <c:pt idx="2">
                  <c:v>-2.2787733309360192</c:v>
                </c:pt>
                <c:pt idx="3">
                  <c:v>-3.7506793701412287</c:v>
                </c:pt>
                <c:pt idx="4">
                  <c:v>-5.1507716764380955</c:v>
                </c:pt>
                <c:pt idx="5">
                  <c:v>-5.9913012807397683</c:v>
                </c:pt>
                <c:pt idx="6">
                  <c:v>-6.0969292616160384</c:v>
                </c:pt>
                <c:pt idx="7">
                  <c:v>-5.9422346913035549</c:v>
                </c:pt>
                <c:pt idx="8">
                  <c:v>-5.7613699395375315</c:v>
                </c:pt>
                <c:pt idx="9">
                  <c:v>-5.5779316501074963</c:v>
                </c:pt>
                <c:pt idx="10">
                  <c:v>-5.3919550423425742</c:v>
                </c:pt>
                <c:pt idx="11">
                  <c:v>-5.2034800446708127</c:v>
                </c:pt>
                <c:pt idx="12">
                  <c:v>-5.0125513837907887</c:v>
                </c:pt>
                <c:pt idx="13">
                  <c:v>-4.8192186577695457</c:v>
                </c:pt>
                <c:pt idx="14">
                  <c:v>-4.6235363916629479</c:v>
                </c:pt>
                <c:pt idx="15">
                  <c:v>-4.4255640743215059</c:v>
                </c:pt>
                <c:pt idx="16">
                  <c:v>-4.2253661751136882</c:v>
                </c:pt>
                <c:pt idx="17">
                  <c:v>-4.0230121394038996</c:v>
                </c:pt>
                <c:pt idx="18">
                  <c:v>-3.8185763617431738</c:v>
                </c:pt>
                <c:pt idx="19">
                  <c:v>-3.6121381358610418</c:v>
                </c:pt>
                <c:pt idx="20">
                  <c:v>-3.4037815807161609</c:v>
                </c:pt>
                <c:pt idx="21">
                  <c:v>-3.2430697801582347</c:v>
                </c:pt>
                <c:pt idx="22">
                  <c:v>-2.3624423017481604</c:v>
                </c:pt>
                <c:pt idx="23">
                  <c:v>-2.6113333870655686</c:v>
                </c:pt>
                <c:pt idx="24">
                  <c:v>-1.5465791467489951</c:v>
                </c:pt>
                <c:pt idx="25">
                  <c:v>-0.84612559444778712</c:v>
                </c:pt>
                <c:pt idx="26">
                  <c:v>-0.25630997830231617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46-4A64-8D1D-6EC4B0AA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84784"/>
        <c:axId val="1691486448"/>
      </c:scatterChart>
      <c:valAx>
        <c:axId val="16914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86448"/>
        <c:crosses val="autoZero"/>
        <c:crossBetween val="midCat"/>
      </c:valAx>
      <c:valAx>
        <c:axId val="16914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8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B$7" inc="3" max="360" page="10" val="45"/>
</file>

<file path=xl/ctrlProps/ctrlProp2.xml><?xml version="1.0" encoding="utf-8"?>
<formControlPr xmlns="http://schemas.microsoft.com/office/spreadsheetml/2009/9/main" objectType="Spin" dx="22" fmlaLink="$C$11" inc="3" max="180" page="10" val="123"/>
</file>

<file path=xl/ctrlProps/ctrlProp3.xml><?xml version="1.0" encoding="utf-8"?>
<formControlPr xmlns="http://schemas.microsoft.com/office/spreadsheetml/2009/9/main" objectType="Spin" dx="22" fmlaLink="$D$7" inc="5" max="125" page="10" val="105"/>
</file>

<file path=xl/ctrlProps/ctrlProp4.xml><?xml version="1.0" encoding="utf-8"?>
<formControlPr xmlns="http://schemas.microsoft.com/office/spreadsheetml/2009/9/main" objectType="Spin" dx="22" fmlaLink="$P$11" inc="5" max="250" page="10" val="155"/>
</file>

<file path=xl/ctrlProps/ctrlProp5.xml><?xml version="1.0" encoding="utf-8"?>
<formControlPr xmlns="http://schemas.microsoft.com/office/spreadsheetml/2009/9/main" objectType="Spin" dx="22" fmlaLink="$Q$7" inc="5" max="250" page="10" val="150"/>
</file>

<file path=xl/ctrlProps/ctrlProp6.xml><?xml version="1.0" encoding="utf-8"?>
<formControlPr xmlns="http://schemas.microsoft.com/office/spreadsheetml/2009/9/main" objectType="Spin" dx="22" fmlaLink="$O$11" inc="5" max="250" page="10" val="175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3.pn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2.png"/><Relationship Id="rId16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image" Target="../media/image4.png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397330</xdr:colOff>
      <xdr:row>31</xdr:row>
      <xdr:rowOff>138806</xdr:rowOff>
    </xdr:from>
    <xdr:to>
      <xdr:col>25</xdr:col>
      <xdr:colOff>466726</xdr:colOff>
      <xdr:row>50</xdr:row>
      <xdr:rowOff>14007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7380" y="6311006"/>
          <a:ext cx="3726996" cy="353784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7</xdr:row>
          <xdr:rowOff>0</xdr:rowOff>
        </xdr:from>
        <xdr:to>
          <xdr:col>2</xdr:col>
          <xdr:colOff>9525</xdr:colOff>
          <xdr:row>9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7</xdr:row>
          <xdr:rowOff>0</xdr:rowOff>
        </xdr:from>
        <xdr:to>
          <xdr:col>3</xdr:col>
          <xdr:colOff>9525</xdr:colOff>
          <xdr:row>9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7</xdr:row>
          <xdr:rowOff>0</xdr:rowOff>
        </xdr:from>
        <xdr:to>
          <xdr:col>4</xdr:col>
          <xdr:colOff>9525</xdr:colOff>
          <xdr:row>9</xdr:row>
          <xdr:rowOff>9525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91109</xdr:colOff>
      <xdr:row>31</xdr:row>
      <xdr:rowOff>132521</xdr:rowOff>
    </xdr:from>
    <xdr:to>
      <xdr:col>12</xdr:col>
      <xdr:colOff>446207</xdr:colOff>
      <xdr:row>50</xdr:row>
      <xdr:rowOff>64530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319630"/>
          <a:ext cx="3668142" cy="3594652"/>
        </a:xfrm>
        <a:prstGeom prst="rect">
          <a:avLst/>
        </a:prstGeom>
      </xdr:spPr>
    </xdr:pic>
    <xdr:clientData/>
  </xdr:twoCellAnchor>
  <xdr:twoCellAnchor>
    <xdr:from>
      <xdr:col>1</xdr:col>
      <xdr:colOff>169450</xdr:colOff>
      <xdr:row>31</xdr:row>
      <xdr:rowOff>107696</xdr:rowOff>
    </xdr:from>
    <xdr:to>
      <xdr:col>7</xdr:col>
      <xdr:colOff>111850</xdr:colOff>
      <xdr:row>50</xdr:row>
      <xdr:rowOff>126296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185458</xdr:colOff>
      <xdr:row>12</xdr:row>
      <xdr:rowOff>94089</xdr:rowOff>
    </xdr:from>
    <xdr:to>
      <xdr:col>7</xdr:col>
      <xdr:colOff>107848</xdr:colOff>
      <xdr:row>31</xdr:row>
      <xdr:rowOff>112689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103815</xdr:colOff>
      <xdr:row>12</xdr:row>
      <xdr:rowOff>94089</xdr:rowOff>
    </xdr:from>
    <xdr:to>
      <xdr:col>12</xdr:col>
      <xdr:colOff>393598</xdr:colOff>
      <xdr:row>31</xdr:row>
      <xdr:rowOff>112689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7</xdr:row>
          <xdr:rowOff>0</xdr:rowOff>
        </xdr:from>
        <xdr:to>
          <xdr:col>15</xdr:col>
          <xdr:colOff>9525</xdr:colOff>
          <xdr:row>9</xdr:row>
          <xdr:rowOff>9525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</xdr:colOff>
          <xdr:row>7</xdr:row>
          <xdr:rowOff>0</xdr:rowOff>
        </xdr:from>
        <xdr:to>
          <xdr:col>16</xdr:col>
          <xdr:colOff>9525</xdr:colOff>
          <xdr:row>9</xdr:row>
          <xdr:rowOff>9525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9525</xdr:colOff>
          <xdr:row>7</xdr:row>
          <xdr:rowOff>0</xdr:rowOff>
        </xdr:from>
        <xdr:to>
          <xdr:col>17</xdr:col>
          <xdr:colOff>9525</xdr:colOff>
          <xdr:row>9</xdr:row>
          <xdr:rowOff>9525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169450</xdr:colOff>
      <xdr:row>31</xdr:row>
      <xdr:rowOff>107696</xdr:rowOff>
    </xdr:from>
    <xdr:to>
      <xdr:col>20</xdr:col>
      <xdr:colOff>111850</xdr:colOff>
      <xdr:row>50</xdr:row>
      <xdr:rowOff>126296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185458</xdr:colOff>
      <xdr:row>12</xdr:row>
      <xdr:rowOff>94089</xdr:rowOff>
    </xdr:from>
    <xdr:to>
      <xdr:col>20</xdr:col>
      <xdr:colOff>107848</xdr:colOff>
      <xdr:row>31</xdr:row>
      <xdr:rowOff>112689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103815</xdr:colOff>
      <xdr:row>12</xdr:row>
      <xdr:rowOff>94089</xdr:rowOff>
    </xdr:from>
    <xdr:to>
      <xdr:col>25</xdr:col>
      <xdr:colOff>393598</xdr:colOff>
      <xdr:row>31</xdr:row>
      <xdr:rowOff>112689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116711</xdr:colOff>
      <xdr:row>4</xdr:row>
      <xdr:rowOff>162638</xdr:rowOff>
    </xdr:from>
    <xdr:to>
      <xdr:col>37</xdr:col>
      <xdr:colOff>284068</xdr:colOff>
      <xdr:row>27</xdr:row>
      <xdr:rowOff>50424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162122</xdr:colOff>
      <xdr:row>4</xdr:row>
      <xdr:rowOff>173488</xdr:rowOff>
    </xdr:from>
    <xdr:to>
      <xdr:col>46</xdr:col>
      <xdr:colOff>130306</xdr:colOff>
      <xdr:row>27</xdr:row>
      <xdr:rowOff>103891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58982</xdr:colOff>
      <xdr:row>31</xdr:row>
      <xdr:rowOff>200277</xdr:rowOff>
    </xdr:from>
    <xdr:to>
      <xdr:col>55</xdr:col>
      <xdr:colOff>398417</xdr:colOff>
      <xdr:row>46</xdr:row>
      <xdr:rowOff>34022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553900</xdr:colOff>
      <xdr:row>45</xdr:row>
      <xdr:rowOff>170453</xdr:rowOff>
    </xdr:from>
    <xdr:to>
      <xdr:col>55</xdr:col>
      <xdr:colOff>287199</xdr:colOff>
      <xdr:row>60</xdr:row>
      <xdr:rowOff>56153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30</xdr:col>
      <xdr:colOff>134471</xdr:colOff>
      <xdr:row>40</xdr:row>
      <xdr:rowOff>44823</xdr:rowOff>
    </xdr:from>
    <xdr:to>
      <xdr:col>36</xdr:col>
      <xdr:colOff>292542</xdr:colOff>
      <xdr:row>46</xdr:row>
      <xdr:rowOff>130719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971559" y="8471647"/>
          <a:ext cx="4505954" cy="1228896"/>
        </a:xfrm>
        <a:prstGeom prst="rect">
          <a:avLst/>
        </a:prstGeom>
      </xdr:spPr>
    </xdr:pic>
    <xdr:clientData/>
  </xdr:twoCellAnchor>
  <xdr:twoCellAnchor>
    <xdr:from>
      <xdr:col>55</xdr:col>
      <xdr:colOff>589962</xdr:colOff>
      <xdr:row>31</xdr:row>
      <xdr:rowOff>242171</xdr:rowOff>
    </xdr:from>
    <xdr:to>
      <xdr:col>63</xdr:col>
      <xdr:colOff>391567</xdr:colOff>
      <xdr:row>46</xdr:row>
      <xdr:rowOff>75916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36</xdr:col>
      <xdr:colOff>291352</xdr:colOff>
      <xdr:row>40</xdr:row>
      <xdr:rowOff>67235</xdr:rowOff>
    </xdr:from>
    <xdr:to>
      <xdr:col>46</xdr:col>
      <xdr:colOff>56906</xdr:colOff>
      <xdr:row>46</xdr:row>
      <xdr:rowOff>162658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476323" y="8494059"/>
          <a:ext cx="6287377" cy="1238423"/>
        </a:xfrm>
        <a:prstGeom prst="rect">
          <a:avLst/>
        </a:prstGeom>
      </xdr:spPr>
    </xdr:pic>
    <xdr:clientData/>
  </xdr:twoCellAnchor>
  <xdr:twoCellAnchor>
    <xdr:from>
      <xdr:col>29</xdr:col>
      <xdr:colOff>571499</xdr:colOff>
      <xdr:row>7</xdr:row>
      <xdr:rowOff>134472</xdr:rowOff>
    </xdr:from>
    <xdr:to>
      <xdr:col>36</xdr:col>
      <xdr:colOff>246530</xdr:colOff>
      <xdr:row>13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4368C4-B0B6-40AE-BED0-A235F60FC539}"/>
            </a:ext>
          </a:extLst>
        </xdr:cNvPr>
        <xdr:cNvSpPr txBox="1"/>
      </xdr:nvSpPr>
      <xdr:spPr>
        <a:xfrm>
          <a:off x="18590558" y="2185148"/>
          <a:ext cx="4840943" cy="1221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Data disappeared for some reason.</a:t>
          </a:r>
        </a:p>
        <a:p>
          <a:r>
            <a:rPr lang="en-US" sz="2400"/>
            <a:t>See static graph below or the one in</a:t>
          </a:r>
          <a:r>
            <a:rPr lang="en-US" sz="2400" baseline="0"/>
            <a:t> the report instead.</a:t>
          </a:r>
          <a:endParaRPr lang="en-US" sz="2400"/>
        </a:p>
      </xdr:txBody>
    </xdr:sp>
    <xdr:clientData/>
  </xdr:twoCellAnchor>
  <xdr:twoCellAnchor editAs="oneCell">
    <xdr:from>
      <xdr:col>29</xdr:col>
      <xdr:colOff>358588</xdr:colOff>
      <xdr:row>15</xdr:row>
      <xdr:rowOff>36067</xdr:rowOff>
    </xdr:from>
    <xdr:to>
      <xdr:col>36</xdr:col>
      <xdr:colOff>392206</xdr:colOff>
      <xdr:row>35</xdr:row>
      <xdr:rowOff>80891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E69545-B82A-431B-8B09-C356080B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377647" y="3655567"/>
          <a:ext cx="5199530" cy="3899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161-AB05-4588-8BE7-64F52B7F01EE}">
  <dimension ref="B1:BK106"/>
  <sheetViews>
    <sheetView tabSelected="1" zoomScale="10" zoomScaleNormal="10" workbookViewId="0">
      <selection activeCell="AW29" sqref="AW29"/>
    </sheetView>
  </sheetViews>
  <sheetFormatPr defaultRowHeight="15"/>
  <cols>
    <col min="10" max="10" width="9.7109375" customWidth="1"/>
    <col min="11" max="11" width="12.28515625" customWidth="1"/>
    <col min="26" max="26" width="9.140625" customWidth="1"/>
    <col min="28" max="28" width="9.140625" style="51"/>
    <col min="29" max="29" width="12.28515625" style="49" customWidth="1"/>
    <col min="30" max="33" width="12.28515625" style="50" customWidth="1"/>
    <col min="34" max="34" width="10.28515625" style="50" bestFit="1" customWidth="1"/>
    <col min="35" max="38" width="9.140625" style="50"/>
    <col min="39" max="39" width="10.28515625" style="50" bestFit="1" customWidth="1"/>
    <col min="40" max="41" width="10.28515625" bestFit="1" customWidth="1"/>
    <col min="42" max="42" width="10.28515625" customWidth="1"/>
    <col min="44" max="44" width="10.28515625" customWidth="1"/>
    <col min="45" max="45" width="10.28515625" bestFit="1" customWidth="1"/>
  </cols>
  <sheetData>
    <row r="1" spans="2:63" ht="32.25" customHeight="1">
      <c r="F1" s="57"/>
      <c r="G1" s="57"/>
      <c r="H1" s="57"/>
      <c r="I1" s="57"/>
      <c r="J1" s="57"/>
      <c r="X1" s="52" t="s">
        <v>29</v>
      </c>
      <c r="Y1" s="52" t="s">
        <v>30</v>
      </c>
      <c r="Z1" s="52" t="s">
        <v>31</v>
      </c>
      <c r="AC1" s="61" t="s">
        <v>27</v>
      </c>
      <c r="AD1" s="61" t="s">
        <v>49</v>
      </c>
      <c r="AE1" s="61" t="s">
        <v>50</v>
      </c>
      <c r="AF1" s="61" t="s">
        <v>17</v>
      </c>
      <c r="AG1" s="61" t="s">
        <v>18</v>
      </c>
      <c r="AH1" s="61" t="s">
        <v>19</v>
      </c>
      <c r="AI1" s="55" t="s">
        <v>26</v>
      </c>
      <c r="AP1" s="61" t="s">
        <v>17</v>
      </c>
      <c r="AQ1" s="61" t="s">
        <v>18</v>
      </c>
      <c r="AR1" s="61" t="s">
        <v>19</v>
      </c>
      <c r="AS1" s="61" t="s">
        <v>48</v>
      </c>
      <c r="AT1" s="53"/>
      <c r="AU1" s="71"/>
      <c r="AV1" s="72" t="s">
        <v>17</v>
      </c>
      <c r="AW1" s="72" t="s">
        <v>18</v>
      </c>
      <c r="AX1" s="72" t="s">
        <v>19</v>
      </c>
      <c r="AY1" s="72" t="s">
        <v>48</v>
      </c>
    </row>
    <row r="2" spans="2:63" ht="29.25">
      <c r="B2" s="81" t="s">
        <v>25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O2" s="60" t="s">
        <v>38</v>
      </c>
      <c r="P2" s="9">
        <v>125</v>
      </c>
      <c r="Q2" s="60" t="s">
        <v>36</v>
      </c>
      <c r="R2" s="9">
        <v>37.5</v>
      </c>
      <c r="X2" s="56">
        <f>125</f>
        <v>125</v>
      </c>
      <c r="Y2" s="56">
        <v>0</v>
      </c>
      <c r="Z2" s="56">
        <v>125</v>
      </c>
      <c r="AC2" s="80">
        <v>2.379785</v>
      </c>
      <c r="AD2" s="59">
        <f>R3/R2</f>
        <v>0.42666666666666669</v>
      </c>
      <c r="AE2" s="59">
        <f>AC2-AD2</f>
        <v>1.9531183333333333</v>
      </c>
      <c r="AF2" s="59">
        <f>-X2+X4</f>
        <v>-12.757759100000001</v>
      </c>
      <c r="AG2" s="59">
        <f>-Y2+Y4</f>
        <v>-12.75775908</v>
      </c>
      <c r="AH2" s="59">
        <f>-Z2+Z4</f>
        <v>-25.515518150000005</v>
      </c>
      <c r="AI2" s="54">
        <f>SQRT(AF2^2+AG2^2+AH2^2)</f>
        <v>31.25000000735896</v>
      </c>
      <c r="AP2" s="59">
        <f>SIGN(AF2)*AV2/$AY$3</f>
        <v>-0.40824829110386296</v>
      </c>
      <c r="AQ2" s="59">
        <f t="shared" ref="AQ2:AR2" si="0">SIGN(AG2)*AW2/$AY$3</f>
        <v>-0.40824829046386291</v>
      </c>
      <c r="AR2" s="59">
        <f t="shared" si="0"/>
        <v>-0.81649658060772612</v>
      </c>
      <c r="AS2" s="59">
        <f>AY2/$AY$3</f>
        <v>1</v>
      </c>
      <c r="AT2" s="53"/>
      <c r="AU2" s="71"/>
      <c r="AV2" s="73">
        <f>AF2/$AH$2</f>
        <v>0.5000000009797958</v>
      </c>
      <c r="AW2" s="73">
        <f>AG2/$AH$2</f>
        <v>0.50000000019595903</v>
      </c>
      <c r="AX2" s="73">
        <f>AH2/$AH$2</f>
        <v>1</v>
      </c>
      <c r="AY2" s="73">
        <f>SQRT(AV2^2+AW2^2+AX2^2)</f>
        <v>1.224744871871589</v>
      </c>
      <c r="BK2" s="51"/>
    </row>
    <row r="3" spans="2:63" ht="29.25">
      <c r="B3" s="81" t="s">
        <v>35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O3" s="60" t="s">
        <v>39</v>
      </c>
      <c r="P3" s="9">
        <v>125</v>
      </c>
      <c r="Q3" s="60" t="s">
        <v>37</v>
      </c>
      <c r="R3" s="9">
        <v>16</v>
      </c>
      <c r="X3" s="52" t="s">
        <v>32</v>
      </c>
      <c r="Y3" s="52" t="s">
        <v>33</v>
      </c>
      <c r="Z3" s="52" t="s">
        <v>34</v>
      </c>
      <c r="AC3" s="74"/>
      <c r="AD3" s="74"/>
      <c r="AE3" s="74"/>
      <c r="AF3" s="74"/>
      <c r="AG3" s="74"/>
      <c r="AH3" s="74"/>
      <c r="AI3" s="74"/>
      <c r="AJ3" s="74"/>
      <c r="AP3" s="50"/>
      <c r="AQ3" s="50"/>
      <c r="AR3" s="50"/>
      <c r="AS3" s="53"/>
      <c r="AT3" s="53"/>
      <c r="AU3" s="14"/>
      <c r="AV3" s="70"/>
      <c r="AW3" s="70"/>
      <c r="AX3" s="70"/>
      <c r="AY3" s="69">
        <v>1.224744871871589</v>
      </c>
      <c r="BF3" s="50"/>
      <c r="BG3" s="50"/>
    </row>
    <row r="4" spans="2:63" ht="18.75">
      <c r="B4" s="82" t="s">
        <v>28</v>
      </c>
      <c r="C4" s="82"/>
      <c r="D4" s="82"/>
      <c r="X4" s="50">
        <v>112.2422409</v>
      </c>
      <c r="Y4" s="50">
        <v>-12.75775908</v>
      </c>
      <c r="Z4" s="50">
        <v>99.484481849999995</v>
      </c>
      <c r="AC4" s="62" t="s">
        <v>27</v>
      </c>
      <c r="AD4" s="62" t="s">
        <v>48</v>
      </c>
      <c r="AE4" s="62" t="s">
        <v>52</v>
      </c>
      <c r="AF4" s="62" t="s">
        <v>51</v>
      </c>
      <c r="AG4" s="62" t="s">
        <v>17</v>
      </c>
      <c r="AH4" s="62" t="s">
        <v>18</v>
      </c>
      <c r="AI4" s="62" t="s">
        <v>19</v>
      </c>
      <c r="AJ4" s="62" t="s">
        <v>22</v>
      </c>
      <c r="AK4" s="62" t="s">
        <v>23</v>
      </c>
      <c r="AL4" s="63" t="s">
        <v>40</v>
      </c>
      <c r="AM4" s="63" t="s">
        <v>41</v>
      </c>
      <c r="AN4" s="64" t="s">
        <v>42</v>
      </c>
      <c r="AO4" s="64" t="s">
        <v>43</v>
      </c>
      <c r="AP4" s="65" t="s">
        <v>44</v>
      </c>
      <c r="AQ4" s="64" t="s">
        <v>56</v>
      </c>
      <c r="AR4" s="64" t="s">
        <v>55</v>
      </c>
      <c r="AS4" s="65" t="s">
        <v>57</v>
      </c>
      <c r="AT4" s="64" t="s">
        <v>53</v>
      </c>
      <c r="AU4" s="64" t="s">
        <v>54</v>
      </c>
      <c r="AV4" s="65" t="s">
        <v>44</v>
      </c>
      <c r="AY4" s="66" t="s">
        <v>40</v>
      </c>
      <c r="AZ4" s="66" t="s">
        <v>41</v>
      </c>
      <c r="BA4" s="67" t="s">
        <v>44</v>
      </c>
      <c r="BB4" s="68" t="s">
        <v>45</v>
      </c>
      <c r="BC4" s="68" t="s">
        <v>46</v>
      </c>
      <c r="BD4" s="68" t="s">
        <v>47</v>
      </c>
      <c r="BF4" s="50"/>
      <c r="BG4" s="50"/>
    </row>
    <row r="5" spans="2:63" ht="16.5">
      <c r="B5" s="83" t="s">
        <v>0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5"/>
      <c r="N5" s="3"/>
      <c r="O5" s="86" t="s">
        <v>16</v>
      </c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B5" s="58">
        <v>0</v>
      </c>
      <c r="AC5" s="49">
        <v>0</v>
      </c>
      <c r="AD5" s="50">
        <v>37.5</v>
      </c>
      <c r="AE5" s="50">
        <v>0</v>
      </c>
      <c r="AF5" s="50">
        <f>($R$2*AC5^2)/2</f>
        <v>0</v>
      </c>
      <c r="AG5" s="50">
        <f>X$2 + (3/($AC$2^2))*(X$4-X$2)*$AB5^2 - (2/($AC$2^3))*(X$4-X$2)*$AC5^3</f>
        <v>125</v>
      </c>
      <c r="AH5" s="50">
        <f>Y$2 + (3/($AC$2^2))*(Y$4-Y$2)*$AC5^2 - (2/($AC$2^3))*(Y$4-Y$2)*$AC5^3</f>
        <v>0</v>
      </c>
      <c r="AI5" s="50">
        <f>Z$2 + (3/($AC$2^2))*(Z$4-Z$2)*$AC5^2 - (2/($AC$2^3))*(Z$4-Z$2)*$AC5^3</f>
        <v>125</v>
      </c>
      <c r="AJ5" s="50">
        <f t="shared" ref="AJ5:AJ31" si="1">AI5-d_1</f>
        <v>0</v>
      </c>
      <c r="AK5" s="50">
        <f>SQRT(AG5^2+AH5^2)</f>
        <v>125</v>
      </c>
      <c r="AL5" s="50">
        <f>ATAN2(AG5,AH5)</f>
        <v>0</v>
      </c>
      <c r="AM5" s="50">
        <f>ATAN2(AK5,AJ5)</f>
        <v>0</v>
      </c>
      <c r="AN5" s="50">
        <f t="shared" ref="AN5:AN31" si="2">DEGREES(AL5)</f>
        <v>0</v>
      </c>
      <c r="AO5" s="50">
        <f t="shared" ref="AO5:AO31" si="3">DEGREES(AM5)</f>
        <v>0</v>
      </c>
      <c r="AP5" s="50">
        <f t="shared" ref="AP5:AP31" si="4">SQRT(AK5^2+AJ5^2)</f>
        <v>125</v>
      </c>
      <c r="AQ5" s="50">
        <f>AN5</f>
        <v>0</v>
      </c>
      <c r="AR5" s="50">
        <f>AO5</f>
        <v>0</v>
      </c>
      <c r="AS5" s="50">
        <f>SQRT(AN5^2+AM5^2)</f>
        <v>0</v>
      </c>
      <c r="AT5" s="50">
        <f>AQ5</f>
        <v>0</v>
      </c>
      <c r="AU5" s="50">
        <f>AR5</f>
        <v>0</v>
      </c>
      <c r="AV5" s="50">
        <v>0</v>
      </c>
      <c r="AX5" s="58">
        <v>0</v>
      </c>
      <c r="AY5" s="50">
        <v>0</v>
      </c>
      <c r="AZ5" s="50">
        <v>0</v>
      </c>
      <c r="BA5" s="50">
        <v>125</v>
      </c>
      <c r="BB5">
        <f>BA5*COS(AZ5)*COS(AY5)</f>
        <v>125</v>
      </c>
      <c r="BC5">
        <f>BA5*COS(AZ5)*SIN(AY5)</f>
        <v>0</v>
      </c>
      <c r="BD5">
        <f t="shared" ref="BD5:BD31" si="5">d_1+BA5*SIN(AZ5)</f>
        <v>125</v>
      </c>
      <c r="BF5" s="50"/>
      <c r="BG5" s="50"/>
      <c r="BH5" s="50"/>
      <c r="BI5" s="50"/>
      <c r="BJ5" s="50"/>
    </row>
    <row r="6" spans="2:63" ht="18">
      <c r="B6" s="8" t="s">
        <v>15</v>
      </c>
      <c r="C6" s="8" t="s">
        <v>14</v>
      </c>
      <c r="D6" s="4" t="s">
        <v>13</v>
      </c>
      <c r="F6" s="7" t="s">
        <v>12</v>
      </c>
      <c r="G6" s="20">
        <f>RADIANS(B7)</f>
        <v>0.78539816339744828</v>
      </c>
      <c r="H6" s="28" t="s">
        <v>2</v>
      </c>
      <c r="I6" s="23">
        <v>0</v>
      </c>
      <c r="J6" s="28" t="s">
        <v>3</v>
      </c>
      <c r="K6" s="23">
        <v>0</v>
      </c>
      <c r="L6" s="31" t="s">
        <v>4</v>
      </c>
      <c r="M6" s="20">
        <f>s_3*COS(theta_2)*COS(theta_1)</f>
        <v>62.268112806457161</v>
      </c>
      <c r="O6" s="34" t="s">
        <v>17</v>
      </c>
      <c r="P6" s="34" t="s">
        <v>18</v>
      </c>
      <c r="Q6" s="34" t="s">
        <v>19</v>
      </c>
      <c r="R6" s="45">
        <v>0</v>
      </c>
      <c r="S6" s="27" t="s">
        <v>22</v>
      </c>
      <c r="T6" s="21">
        <f>Q7-d_1</f>
        <v>25</v>
      </c>
      <c r="U6" s="26" t="s">
        <v>12</v>
      </c>
      <c r="V6" s="24">
        <f>ATAN2(O7,P7)</f>
        <v>0.54041950027058416</v>
      </c>
      <c r="W6" s="26" t="s">
        <v>11</v>
      </c>
      <c r="X6" s="24">
        <f>ATAN2(T7,T6)</f>
        <v>0.40503965070554243</v>
      </c>
      <c r="Y6" s="27" t="s">
        <v>13</v>
      </c>
      <c r="Z6" s="21">
        <f>SQRT(T7^2 + T6^2)</f>
        <v>63.442887702247603</v>
      </c>
      <c r="AB6" s="58">
        <v>1</v>
      </c>
      <c r="AC6" s="49">
        <v>0.1</v>
      </c>
      <c r="AD6" s="50">
        <v>37.5</v>
      </c>
      <c r="AE6" s="50">
        <f>AE5+(AC6-AC5)*AD6</f>
        <v>3.75</v>
      </c>
      <c r="AF6" s="50">
        <f>AF5+(AC6-AC5)*AE5+(AD6*(AC6-AC5)^2)/(2)</f>
        <v>0.18750000000000003</v>
      </c>
      <c r="AG6" s="50">
        <f>AG5+($AF6-$AF5)*AP$2</f>
        <v>124.92345344541802</v>
      </c>
      <c r="AH6" s="50">
        <f>AH5+($AF6-$AF5)*AQ$2</f>
        <v>-7.6546554461974309E-2</v>
      </c>
      <c r="AI6" s="50">
        <f>AI5+($AF6-$AF5)*AR$2</f>
        <v>124.84690689113606</v>
      </c>
      <c r="AJ6" s="50">
        <f t="shared" si="1"/>
        <v>-0.15309310886394201</v>
      </c>
      <c r="AK6" s="50">
        <f>SQRT(AG6^2+AH6^2)</f>
        <v>124.92347689727708</v>
      </c>
      <c r="AL6" s="50">
        <f>ATAN2(AG6,AH6)</f>
        <v>-6.1274758878942311E-4</v>
      </c>
      <c r="AM6" s="50">
        <f>ATAN2(AK6,AJ6)</f>
        <v>-1.2254944869132618E-3</v>
      </c>
      <c r="AN6" s="50">
        <f t="shared" si="2"/>
        <v>-3.5107850744451621E-2</v>
      </c>
      <c r="AO6" s="50">
        <f t="shared" si="3"/>
        <v>-7.0215661916680203E-2</v>
      </c>
      <c r="AP6" s="50">
        <f t="shared" si="4"/>
        <v>124.92357070466927</v>
      </c>
      <c r="AQ6" s="50">
        <f>(AN6-AN5)/(AC6-AC5)</f>
        <v>-0.35107850744451619</v>
      </c>
      <c r="AR6" s="50">
        <f>(AO6-AO5)/(AC6-AC5)</f>
        <v>-0.70215661916680194</v>
      </c>
      <c r="AS6" s="50">
        <f>(AP6-AP5)/(AC6-AC5)</f>
        <v>-0.76429295330726177</v>
      </c>
      <c r="AT6" s="50">
        <f>AQ6-AQ5</f>
        <v>-0.35107850744451619</v>
      </c>
      <c r="AU6" s="50">
        <f>AR6-AR5</f>
        <v>-0.70215661916680194</v>
      </c>
      <c r="AV6" s="50">
        <f>AS6-AS5</f>
        <v>-0.76429295330726177</v>
      </c>
      <c r="AX6" s="58">
        <v>1</v>
      </c>
      <c r="AY6" s="50">
        <v>-6.1274758878942311E-4</v>
      </c>
      <c r="AZ6" s="50">
        <v>-1.2254944869132618E-3</v>
      </c>
      <c r="BA6" s="50">
        <v>124.92357070466927</v>
      </c>
      <c r="BB6">
        <f t="shared" ref="BB6:BB26" si="6">BA6*COS(AZ6)*COS(AY6)</f>
        <v>124.92345344541801</v>
      </c>
      <c r="BC6">
        <f t="shared" ref="BC6:BC26" si="7">BA6*COS(AZ6)*SIN(AY6)</f>
        <v>-7.6546554461974309E-2</v>
      </c>
      <c r="BD6">
        <f t="shared" si="5"/>
        <v>124.84690689113606</v>
      </c>
      <c r="BF6" s="50"/>
      <c r="BG6" s="50"/>
      <c r="BH6" s="50"/>
    </row>
    <row r="7" spans="2:63" ht="18">
      <c r="B7" s="5">
        <v>45</v>
      </c>
      <c r="C7" s="5">
        <f>C11-90</f>
        <v>33</v>
      </c>
      <c r="D7" s="5">
        <v>105</v>
      </c>
      <c r="F7" s="6" t="s">
        <v>11</v>
      </c>
      <c r="G7" s="21">
        <f>RADIANS(C7)</f>
        <v>0.57595865315812877</v>
      </c>
      <c r="H7" s="29" t="s">
        <v>5</v>
      </c>
      <c r="I7" s="24">
        <v>0</v>
      </c>
      <c r="J7" s="29" t="s">
        <v>6</v>
      </c>
      <c r="K7" s="24">
        <v>0</v>
      </c>
      <c r="L7" s="32" t="s">
        <v>7</v>
      </c>
      <c r="M7" s="21">
        <f>s_3*COS(theta_2)*SIN(theta_1)</f>
        <v>62.268112806457154</v>
      </c>
      <c r="O7" s="5">
        <f>O11-125</f>
        <v>50</v>
      </c>
      <c r="P7" s="5">
        <f>P11-125</f>
        <v>30</v>
      </c>
      <c r="Q7" s="5">
        <v>150</v>
      </c>
      <c r="R7" s="45">
        <v>0</v>
      </c>
      <c r="S7" s="27" t="s">
        <v>23</v>
      </c>
      <c r="T7" s="20">
        <f>SQRT(O7^2 + P7^2)</f>
        <v>58.309518948453004</v>
      </c>
      <c r="U7" s="26" t="s">
        <v>15</v>
      </c>
      <c r="V7" s="35">
        <f>DEGREES(V6)</f>
        <v>30.963756532073521</v>
      </c>
      <c r="W7" s="26" t="s">
        <v>24</v>
      </c>
      <c r="X7" s="35">
        <f>DEGREES(X6)</f>
        <v>23.207062520880637</v>
      </c>
      <c r="Y7" s="44"/>
      <c r="Z7" s="46">
        <f>Z6</f>
        <v>63.442887702247603</v>
      </c>
      <c r="AB7" s="58">
        <v>2</v>
      </c>
      <c r="AC7" s="49">
        <v>0.2</v>
      </c>
      <c r="AD7" s="50">
        <v>37.5</v>
      </c>
      <c r="AE7" s="50">
        <f t="shared" ref="AE7:AE26" si="8">AE6+(AC7-AC6)*AD7</f>
        <v>7.5</v>
      </c>
      <c r="AF7" s="50">
        <f t="shared" ref="AF7:AF26" si="9">AF6+(AC7-AC6)*AE6+(AD7*(AC7-AC6)^2)/(2)</f>
        <v>0.75</v>
      </c>
      <c r="AG7" s="50">
        <f t="shared" ref="AG7:AI26" si="10">AG6+($AF7-$AF6)*AP$2</f>
        <v>124.69381378167209</v>
      </c>
      <c r="AH7" s="50">
        <f t="shared" si="10"/>
        <v>-0.30618621784789724</v>
      </c>
      <c r="AI7" s="50">
        <f t="shared" si="10"/>
        <v>124.38762756454422</v>
      </c>
      <c r="AJ7" s="50">
        <f t="shared" si="1"/>
        <v>-0.61237243545578224</v>
      </c>
      <c r="AK7" s="50">
        <f>SQRT(AG7^2+AH7^2)</f>
        <v>124.69418970191961</v>
      </c>
      <c r="AL7" s="50">
        <f>ATAN2(AG7,AH7)</f>
        <v>-2.4554995406807674E-3</v>
      </c>
      <c r="AM7" s="50">
        <f>ATAN2(AK7,AJ7)</f>
        <v>-4.9109546639872588E-3</v>
      </c>
      <c r="AN7" s="50">
        <f t="shared" si="2"/>
        <v>-0.14068976027732016</v>
      </c>
      <c r="AO7" s="50">
        <f t="shared" si="3"/>
        <v>-0.28137697562655728</v>
      </c>
      <c r="AP7" s="50">
        <f t="shared" si="4"/>
        <v>124.69569337157567</v>
      </c>
      <c r="AQ7" s="50">
        <f t="shared" ref="AQ7:AQ31" si="11">(AN7-AN6)/(AC7-AC6)</f>
        <v>-1.0558190953286855</v>
      </c>
      <c r="AR7" s="50">
        <f t="shared" ref="AR7:AR31" si="12">(AO7-AO6)/(AC7-AC6)</f>
        <v>-2.1116131370987703</v>
      </c>
      <c r="AS7" s="50">
        <f t="shared" ref="AS7:AS31" si="13">(AP7-AP6)/(AC7-AC6)</f>
        <v>-2.2787733309360192</v>
      </c>
      <c r="AT7" s="50">
        <f t="shared" ref="AT7:AT26" si="14">AQ7-AQ6</f>
        <v>-0.70474058788416927</v>
      </c>
      <c r="AU7" s="50">
        <f t="shared" ref="AU7:AU26" si="15">AR7-AR6</f>
        <v>-1.4094565179319685</v>
      </c>
      <c r="AV7" s="50">
        <f t="shared" ref="AV7:AV26" si="16">AS7-AS6</f>
        <v>-1.5144803776287574</v>
      </c>
      <c r="AX7" s="58">
        <v>2</v>
      </c>
      <c r="AY7" s="50">
        <v>-2.4554995406807674E-3</v>
      </c>
      <c r="AZ7" s="50">
        <v>-4.9109546639872588E-3</v>
      </c>
      <c r="BA7" s="50">
        <v>124.69569337157567</v>
      </c>
      <c r="BB7">
        <f t="shared" si="6"/>
        <v>124.69381378167209</v>
      </c>
      <c r="BC7">
        <f t="shared" si="7"/>
        <v>-0.30618621784789718</v>
      </c>
      <c r="BD7">
        <f t="shared" si="5"/>
        <v>124.38762756454422</v>
      </c>
      <c r="BF7" s="50"/>
      <c r="BG7" s="50"/>
      <c r="BH7" s="50"/>
    </row>
    <row r="8" spans="2:63" ht="15.75" customHeight="1">
      <c r="B8" s="19"/>
      <c r="H8" s="30" t="s">
        <v>8</v>
      </c>
      <c r="I8" s="25">
        <f>0</f>
        <v>0</v>
      </c>
      <c r="J8" s="30" t="s">
        <v>9</v>
      </c>
      <c r="K8" s="25">
        <f>d_1</f>
        <v>125</v>
      </c>
      <c r="L8" s="33" t="s">
        <v>10</v>
      </c>
      <c r="M8" s="22">
        <f>d_1 + s_3*SIN(theta_2)</f>
        <v>182.18709867657785</v>
      </c>
      <c r="O8" s="19"/>
      <c r="P8" s="14"/>
      <c r="Q8" s="14"/>
      <c r="R8" s="45">
        <v>0</v>
      </c>
      <c r="S8" s="45">
        <v>0</v>
      </c>
      <c r="T8" s="14"/>
      <c r="U8" s="36"/>
      <c r="V8" s="37"/>
      <c r="W8" s="36"/>
      <c r="X8" s="37"/>
      <c r="Y8" s="38"/>
      <c r="Z8" s="47"/>
      <c r="AB8" s="58">
        <v>3</v>
      </c>
      <c r="AC8" s="49">
        <v>0.3</v>
      </c>
      <c r="AD8" s="50">
        <v>37.5</v>
      </c>
      <c r="AE8" s="50">
        <f t="shared" si="8"/>
        <v>11.25</v>
      </c>
      <c r="AF8" s="50">
        <f>AF7+(AC8-AC7)*AE7+(AD8*(AC8-AC7)^2)/(2)</f>
        <v>1.6874999999999998</v>
      </c>
      <c r="AG8" s="50">
        <f t="shared" si="10"/>
        <v>124.31108100876222</v>
      </c>
      <c r="AH8" s="50">
        <f t="shared" si="10"/>
        <v>-0.68891899015776858</v>
      </c>
      <c r="AI8" s="50">
        <f t="shared" si="10"/>
        <v>123.62216202022448</v>
      </c>
      <c r="AJ8" s="50">
        <f t="shared" si="1"/>
        <v>-1.3778379797755207</v>
      </c>
      <c r="AK8" s="50">
        <f>SQRT(AG8^2+AH8^2)</f>
        <v>124.31298995254696</v>
      </c>
      <c r="AL8" s="50">
        <f>ATAN2(AG8,AH8)</f>
        <v>-5.5418385220811599E-3</v>
      </c>
      <c r="AM8" s="50">
        <f>ATAN2(AK8,AJ8)</f>
        <v>-1.1083166477920616E-2</v>
      </c>
      <c r="AN8" s="50">
        <f t="shared" si="2"/>
        <v>-0.31752395805826816</v>
      </c>
      <c r="AO8" s="50">
        <f t="shared" si="3"/>
        <v>-0.63501866282572483</v>
      </c>
      <c r="AP8" s="50">
        <f t="shared" si="4"/>
        <v>124.32062543456155</v>
      </c>
      <c r="AQ8" s="50">
        <f t="shared" si="11"/>
        <v>-1.7683419778094804</v>
      </c>
      <c r="AR8" s="50">
        <f t="shared" si="12"/>
        <v>-3.5364168719916762</v>
      </c>
      <c r="AS8" s="50">
        <f t="shared" si="13"/>
        <v>-3.7506793701412287</v>
      </c>
      <c r="AT8" s="50">
        <f t="shared" si="14"/>
        <v>-0.71252288248079498</v>
      </c>
      <c r="AU8" s="50">
        <f t="shared" si="15"/>
        <v>-1.4248037348929059</v>
      </c>
      <c r="AV8" s="50">
        <f t="shared" si="16"/>
        <v>-1.4719060392052095</v>
      </c>
      <c r="AX8" s="58">
        <v>3</v>
      </c>
      <c r="AY8" s="50">
        <v>-5.5418385220811599E-3</v>
      </c>
      <c r="AZ8" s="50">
        <v>-1.1083166477920616E-2</v>
      </c>
      <c r="BA8" s="50">
        <v>124.32062543456155</v>
      </c>
      <c r="BB8">
        <f t="shared" si="6"/>
        <v>124.3110810087622</v>
      </c>
      <c r="BC8">
        <f t="shared" si="7"/>
        <v>-0.6889189901577687</v>
      </c>
      <c r="BD8">
        <f t="shared" si="5"/>
        <v>123.62216202022448</v>
      </c>
      <c r="BF8" s="50"/>
      <c r="BG8" s="50"/>
      <c r="BH8" s="50"/>
    </row>
    <row r="9" spans="2:63">
      <c r="B9" s="10"/>
      <c r="C9" s="11"/>
      <c r="D9" s="11"/>
      <c r="E9" s="14"/>
      <c r="F9" s="14"/>
      <c r="G9" s="14"/>
      <c r="H9" s="11"/>
      <c r="I9" s="11"/>
      <c r="J9" s="11"/>
      <c r="K9" s="11"/>
      <c r="L9" s="11"/>
      <c r="M9" s="12"/>
      <c r="O9" s="10"/>
      <c r="P9" s="11"/>
      <c r="Q9" s="11"/>
      <c r="R9" s="14"/>
      <c r="S9" s="45">
        <v>0</v>
      </c>
      <c r="T9" s="14"/>
      <c r="U9" s="39"/>
      <c r="V9" s="39"/>
      <c r="W9" s="39"/>
      <c r="X9" s="39"/>
      <c r="Y9" s="39"/>
      <c r="Z9" s="48"/>
      <c r="AB9" s="58">
        <v>4</v>
      </c>
      <c r="AC9" s="49">
        <v>0.4</v>
      </c>
      <c r="AD9" s="50">
        <v>37.5</v>
      </c>
      <c r="AE9" s="50">
        <f t="shared" si="8"/>
        <v>15.000000000000002</v>
      </c>
      <c r="AF9" s="50">
        <f t="shared" si="9"/>
        <v>3</v>
      </c>
      <c r="AG9" s="50">
        <f t="shared" si="10"/>
        <v>123.77525512668839</v>
      </c>
      <c r="AH9" s="50">
        <f t="shared" si="10"/>
        <v>-1.2247448713915887</v>
      </c>
      <c r="AI9" s="50">
        <f t="shared" si="10"/>
        <v>122.55051025817684</v>
      </c>
      <c r="AJ9" s="50">
        <f t="shared" si="1"/>
        <v>-2.4494897418231574</v>
      </c>
      <c r="AK9" s="50">
        <f>SQRT(AG9^2+AH9^2)</f>
        <v>123.78131434783201</v>
      </c>
      <c r="AL9" s="50">
        <f>ATAN2(AG9,AH9)</f>
        <v>-9.8945859672323923E-3</v>
      </c>
      <c r="AM9" s="50">
        <f>ATAN2(AK9,AJ9)</f>
        <v>-1.9786266537547312E-2</v>
      </c>
      <c r="AN9" s="50">
        <f t="shared" si="2"/>
        <v>-0.56691801595178559</v>
      </c>
      <c r="AO9" s="50">
        <f t="shared" si="3"/>
        <v>-1.1336695649223896</v>
      </c>
      <c r="AP9" s="50">
        <f t="shared" si="4"/>
        <v>123.80554826691774</v>
      </c>
      <c r="AQ9" s="50">
        <f t="shared" si="11"/>
        <v>-2.4939405789351734</v>
      </c>
      <c r="AR9" s="50">
        <f t="shared" si="12"/>
        <v>-4.9865090209666461</v>
      </c>
      <c r="AS9" s="50">
        <f t="shared" si="13"/>
        <v>-5.1507716764380955</v>
      </c>
      <c r="AT9" s="50">
        <f t="shared" si="14"/>
        <v>-0.72559860112569297</v>
      </c>
      <c r="AU9" s="50">
        <f t="shared" si="15"/>
        <v>-1.4500921489749699</v>
      </c>
      <c r="AV9" s="50">
        <f t="shared" si="16"/>
        <v>-1.4000923062968669</v>
      </c>
      <c r="AX9" s="58">
        <v>4</v>
      </c>
      <c r="AY9" s="50">
        <v>-9.8945859672323923E-3</v>
      </c>
      <c r="AZ9" s="50">
        <v>-1.9786266537547312E-2</v>
      </c>
      <c r="BA9" s="50">
        <v>123.80554826691774</v>
      </c>
      <c r="BB9">
        <f t="shared" si="6"/>
        <v>123.77525512668839</v>
      </c>
      <c r="BC9">
        <f t="shared" si="7"/>
        <v>-1.2247448713915887</v>
      </c>
      <c r="BD9">
        <f t="shared" si="5"/>
        <v>122.55051025817684</v>
      </c>
      <c r="BF9" s="50"/>
      <c r="BG9" s="50"/>
      <c r="BH9" s="50"/>
    </row>
    <row r="10" spans="2:63" ht="18">
      <c r="B10" s="13"/>
      <c r="C10" s="1" t="s">
        <v>1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O10" s="40" t="s">
        <v>20</v>
      </c>
      <c r="P10" s="42" t="s">
        <v>21</v>
      </c>
      <c r="Q10" s="43"/>
      <c r="R10" s="14"/>
      <c r="S10" s="45">
        <v>125</v>
      </c>
      <c r="T10" s="14"/>
      <c r="U10" s="14"/>
      <c r="V10" s="14"/>
      <c r="W10" s="14"/>
      <c r="X10" s="14"/>
      <c r="Y10" s="14"/>
      <c r="Z10" s="15"/>
      <c r="AB10" s="58">
        <v>5</v>
      </c>
      <c r="AC10" s="49">
        <v>0.42666666666666669</v>
      </c>
      <c r="AD10" s="50">
        <v>37.5</v>
      </c>
      <c r="AE10" s="50">
        <f t="shared" si="8"/>
        <v>16.000000000000004</v>
      </c>
      <c r="AF10" s="50">
        <f t="shared" si="9"/>
        <v>3.4133333333333336</v>
      </c>
      <c r="AG10" s="50">
        <f t="shared" si="10"/>
        <v>123.60651249969879</v>
      </c>
      <c r="AH10" s="50">
        <f t="shared" si="10"/>
        <v>-1.3934874981166521</v>
      </c>
      <c r="AI10" s="50">
        <f t="shared" si="10"/>
        <v>122.21302500485898</v>
      </c>
      <c r="AJ10" s="50">
        <f t="shared" si="1"/>
        <v>-2.7869749951410228</v>
      </c>
      <c r="AK10" s="50">
        <f t="shared" ref="AK10:AK26" si="17">SQRT(AG10^2+AH10^2)</f>
        <v>123.61436704422994</v>
      </c>
      <c r="AL10" s="50">
        <f t="shared" ref="AL10:AL26" si="18">ATAN2(AG10,AH10)</f>
        <v>-1.1273099127407839E-2</v>
      </c>
      <c r="AM10" s="50">
        <f t="shared" ref="AM10:AM26" si="19">ATAN2(AK10,AJ10)</f>
        <v>-2.254190180661712E-2</v>
      </c>
      <c r="AN10" s="50">
        <f t="shared" si="2"/>
        <v>-0.64590100203308032</v>
      </c>
      <c r="AO10" s="50">
        <f t="shared" si="3"/>
        <v>-1.2915558357174866</v>
      </c>
      <c r="AP10" s="50">
        <f t="shared" si="4"/>
        <v>123.64578023276468</v>
      </c>
      <c r="AQ10" s="50">
        <f t="shared" si="11"/>
        <v>-2.9618619780485518</v>
      </c>
      <c r="AR10" s="50">
        <f t="shared" si="12"/>
        <v>-5.9207351548161355</v>
      </c>
      <c r="AS10" s="50">
        <f t="shared" si="13"/>
        <v>-5.9913012807397683</v>
      </c>
      <c r="AT10" s="50">
        <f t="shared" si="14"/>
        <v>-0.46792139911337838</v>
      </c>
      <c r="AU10" s="50">
        <f t="shared" si="15"/>
        <v>-0.93422613384948949</v>
      </c>
      <c r="AV10" s="50">
        <f t="shared" si="16"/>
        <v>-0.84052960430167278</v>
      </c>
      <c r="AX10" s="58">
        <v>5</v>
      </c>
      <c r="AY10" s="50">
        <v>-1.1273099127407839E-2</v>
      </c>
      <c r="AZ10" s="50">
        <v>-2.254190180661712E-2</v>
      </c>
      <c r="BA10" s="50">
        <v>123.64578023276468</v>
      </c>
      <c r="BB10">
        <f t="shared" si="6"/>
        <v>123.60651249969879</v>
      </c>
      <c r="BC10">
        <f t="shared" si="7"/>
        <v>-1.3934874981166521</v>
      </c>
      <c r="BD10">
        <f t="shared" si="5"/>
        <v>122.21302500485898</v>
      </c>
      <c r="BF10" s="50"/>
      <c r="BG10" s="50"/>
      <c r="BH10" s="50"/>
    </row>
    <row r="11" spans="2:63">
      <c r="B11" s="13"/>
      <c r="C11" s="2">
        <v>123</v>
      </c>
      <c r="D11" s="14"/>
      <c r="E11" s="14"/>
      <c r="F11" s="14"/>
      <c r="G11" s="14"/>
      <c r="H11" s="14"/>
      <c r="I11" s="14"/>
      <c r="J11" s="14"/>
      <c r="K11" s="14"/>
      <c r="L11" s="14"/>
      <c r="M11" s="15"/>
      <c r="O11" s="41">
        <v>175</v>
      </c>
      <c r="P11" s="2">
        <v>155</v>
      </c>
      <c r="Q11" s="14"/>
      <c r="R11" s="14"/>
      <c r="S11" s="14"/>
      <c r="T11" s="14"/>
      <c r="U11" s="14"/>
      <c r="V11" s="14"/>
      <c r="W11" s="14"/>
      <c r="X11" s="14"/>
      <c r="Y11" s="14"/>
      <c r="Z11" s="15"/>
      <c r="AB11" s="58">
        <v>6</v>
      </c>
      <c r="AC11" s="49">
        <v>0.5</v>
      </c>
      <c r="AD11" s="50">
        <v>0</v>
      </c>
      <c r="AE11" s="50">
        <f t="shared" si="8"/>
        <v>16.000000000000004</v>
      </c>
      <c r="AF11" s="50">
        <f t="shared" si="9"/>
        <v>4.5866666666666669</v>
      </c>
      <c r="AG11" s="50">
        <f t="shared" si="10"/>
        <v>123.12750117147026</v>
      </c>
      <c r="AH11" s="50">
        <f t="shared" si="10"/>
        <v>-1.8724988255942512</v>
      </c>
      <c r="AI11" s="50">
        <f t="shared" si="10"/>
        <v>121.25500235027924</v>
      </c>
      <c r="AJ11" s="50">
        <f t="shared" si="1"/>
        <v>-3.7449976497207587</v>
      </c>
      <c r="AK11" s="50">
        <f t="shared" si="17"/>
        <v>123.14173864527925</v>
      </c>
      <c r="AL11" s="50">
        <f t="shared" si="18"/>
        <v>-1.5206631112694467E-2</v>
      </c>
      <c r="AM11" s="50">
        <f t="shared" si="19"/>
        <v>-3.0402719292333145E-2</v>
      </c>
      <c r="AN11" s="50">
        <f t="shared" si="2"/>
        <v>-0.87127578336971989</v>
      </c>
      <c r="AO11" s="50">
        <f t="shared" si="3"/>
        <v>-1.7419475011716541</v>
      </c>
      <c r="AP11" s="50">
        <f t="shared" si="4"/>
        <v>123.19867208691284</v>
      </c>
      <c r="AQ11" s="50">
        <f t="shared" si="11"/>
        <v>-3.073292472772359</v>
      </c>
      <c r="AR11" s="50">
        <f t="shared" si="12"/>
        <v>-6.141704528920469</v>
      </c>
      <c r="AS11" s="50">
        <f t="shared" si="13"/>
        <v>-6.0969292616160384</v>
      </c>
      <c r="AT11" s="50">
        <f t="shared" si="14"/>
        <v>-0.11143049472380717</v>
      </c>
      <c r="AU11" s="50">
        <f t="shared" si="15"/>
        <v>-0.22096937410433348</v>
      </c>
      <c r="AV11" s="50">
        <f t="shared" si="16"/>
        <v>-0.10562798087627012</v>
      </c>
      <c r="AX11" s="58">
        <v>6</v>
      </c>
      <c r="AY11" s="50">
        <v>-1.5206631112694467E-2</v>
      </c>
      <c r="AZ11" s="50">
        <v>-3.0402719292333145E-2</v>
      </c>
      <c r="BA11" s="50">
        <v>123.19867208691284</v>
      </c>
      <c r="BB11">
        <f t="shared" si="6"/>
        <v>123.12750117147027</v>
      </c>
      <c r="BC11">
        <f t="shared" si="7"/>
        <v>-1.8724988255942512</v>
      </c>
      <c r="BD11">
        <f t="shared" si="5"/>
        <v>121.25500235027924</v>
      </c>
      <c r="BF11" s="50"/>
      <c r="BG11" s="50"/>
      <c r="BH11" s="50"/>
    </row>
    <row r="12" spans="2:63"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  <c r="O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  <c r="AB12" s="58">
        <v>7</v>
      </c>
      <c r="AC12" s="49">
        <v>0.6</v>
      </c>
      <c r="AD12" s="50">
        <v>0</v>
      </c>
      <c r="AE12" s="50">
        <f t="shared" si="8"/>
        <v>16.000000000000004</v>
      </c>
      <c r="AF12" s="50">
        <f t="shared" si="9"/>
        <v>6.1866666666666674</v>
      </c>
      <c r="AG12" s="50">
        <f t="shared" si="10"/>
        <v>122.47430390570408</v>
      </c>
      <c r="AH12" s="50">
        <f t="shared" si="10"/>
        <v>-2.5256960903364321</v>
      </c>
      <c r="AI12" s="50">
        <f t="shared" si="10"/>
        <v>119.94860782130688</v>
      </c>
      <c r="AJ12" s="50">
        <f t="shared" si="1"/>
        <v>-5.0513921786931206</v>
      </c>
      <c r="AK12" s="50">
        <f t="shared" si="17"/>
        <v>122.50034390942542</v>
      </c>
      <c r="AL12" s="50">
        <f t="shared" si="18"/>
        <v>-2.0619330428608276E-2</v>
      </c>
      <c r="AM12" s="50">
        <f t="shared" si="19"/>
        <v>-4.1212390343547289E-2</v>
      </c>
      <c r="AN12" s="50">
        <f t="shared" si="2"/>
        <v>-1.181400609944929</v>
      </c>
      <c r="AO12" s="50">
        <f t="shared" si="3"/>
        <v>-2.3612960303309687</v>
      </c>
      <c r="AP12" s="50">
        <f t="shared" si="4"/>
        <v>122.60444861778248</v>
      </c>
      <c r="AQ12" s="50">
        <f t="shared" si="11"/>
        <v>-3.1012482657520919</v>
      </c>
      <c r="AR12" s="50">
        <f t="shared" si="12"/>
        <v>-6.1934852915931478</v>
      </c>
      <c r="AS12" s="50">
        <f t="shared" si="13"/>
        <v>-5.9422346913035549</v>
      </c>
      <c r="AT12" s="50">
        <f t="shared" si="14"/>
        <v>-2.7955792979732941E-2</v>
      </c>
      <c r="AU12" s="50">
        <f t="shared" si="15"/>
        <v>-5.1780762672678726E-2</v>
      </c>
      <c r="AV12" s="50">
        <f t="shared" si="16"/>
        <v>0.15469457031248357</v>
      </c>
      <c r="AX12" s="58">
        <v>7</v>
      </c>
      <c r="AY12" s="50">
        <v>-2.0619330428608276E-2</v>
      </c>
      <c r="AZ12" s="50">
        <v>-4.1212390343547289E-2</v>
      </c>
      <c r="BA12" s="50">
        <v>122.60444861778248</v>
      </c>
      <c r="BB12">
        <f t="shared" si="6"/>
        <v>122.47430390570409</v>
      </c>
      <c r="BC12">
        <f t="shared" si="7"/>
        <v>-2.5256960903364321</v>
      </c>
      <c r="BD12">
        <f t="shared" si="5"/>
        <v>119.94860782130688</v>
      </c>
      <c r="BF12" s="50"/>
      <c r="BG12" s="50"/>
      <c r="BH12" s="50"/>
    </row>
    <row r="13" spans="2:63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  <c r="O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B13" s="58">
        <v>8</v>
      </c>
      <c r="AC13" s="49">
        <v>0.7</v>
      </c>
      <c r="AD13" s="50">
        <v>0</v>
      </c>
      <c r="AE13" s="50">
        <f t="shared" si="8"/>
        <v>16.000000000000004</v>
      </c>
      <c r="AF13" s="50">
        <f t="shared" si="9"/>
        <v>7.7866666666666671</v>
      </c>
      <c r="AG13" s="50">
        <f t="shared" si="10"/>
        <v>121.8211066399379</v>
      </c>
      <c r="AH13" s="50">
        <f t="shared" si="10"/>
        <v>-3.1788933550786127</v>
      </c>
      <c r="AI13" s="50">
        <f t="shared" si="10"/>
        <v>118.64221329233452</v>
      </c>
      <c r="AJ13" s="50">
        <f t="shared" si="1"/>
        <v>-6.3577867076654826</v>
      </c>
      <c r="AK13" s="50">
        <f t="shared" si="17"/>
        <v>121.86257582187439</v>
      </c>
      <c r="AL13" s="50">
        <f t="shared" si="18"/>
        <v>-2.6088846141001133E-2</v>
      </c>
      <c r="AM13" s="50">
        <f t="shared" si="19"/>
        <v>-5.2124515340978977E-2</v>
      </c>
      <c r="AN13" s="50">
        <f t="shared" si="2"/>
        <v>-1.4947807762455296</v>
      </c>
      <c r="AO13" s="50">
        <f t="shared" si="3"/>
        <v>-2.9865147382030086</v>
      </c>
      <c r="AP13" s="50">
        <f t="shared" si="4"/>
        <v>122.02831162382873</v>
      </c>
      <c r="AQ13" s="50">
        <f t="shared" si="11"/>
        <v>-3.133801663006007</v>
      </c>
      <c r="AR13" s="50">
        <f t="shared" si="12"/>
        <v>-6.252187078720401</v>
      </c>
      <c r="AS13" s="50">
        <f t="shared" si="13"/>
        <v>-5.7613699395375315</v>
      </c>
      <c r="AT13" s="50">
        <f t="shared" si="14"/>
        <v>-3.2553397253915151E-2</v>
      </c>
      <c r="AU13" s="50">
        <f t="shared" si="15"/>
        <v>-5.8701787127253269E-2</v>
      </c>
      <c r="AV13" s="50">
        <f t="shared" si="16"/>
        <v>0.18086475176602335</v>
      </c>
      <c r="AX13" s="58">
        <v>8</v>
      </c>
      <c r="AY13" s="50">
        <v>-2.6088846141001133E-2</v>
      </c>
      <c r="AZ13" s="50">
        <v>-5.2124515340978977E-2</v>
      </c>
      <c r="BA13" s="50">
        <v>122.02831162382873</v>
      </c>
      <c r="BB13">
        <f t="shared" si="6"/>
        <v>121.82110663993791</v>
      </c>
      <c r="BC13">
        <f t="shared" si="7"/>
        <v>-3.1788933550786131</v>
      </c>
      <c r="BD13">
        <f t="shared" si="5"/>
        <v>118.64221329233452</v>
      </c>
      <c r="BF13" s="50"/>
      <c r="BG13" s="50"/>
      <c r="BH13" s="50"/>
    </row>
    <row r="14" spans="2:63"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  <c r="O14" s="1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  <c r="AB14" s="58">
        <v>9</v>
      </c>
      <c r="AC14" s="49">
        <v>0.8</v>
      </c>
      <c r="AD14" s="50">
        <v>0</v>
      </c>
      <c r="AE14" s="50">
        <f t="shared" si="8"/>
        <v>16.000000000000004</v>
      </c>
      <c r="AF14" s="50">
        <f t="shared" si="9"/>
        <v>9.3866666666666685</v>
      </c>
      <c r="AG14" s="50">
        <f t="shared" si="10"/>
        <v>121.16790937417171</v>
      </c>
      <c r="AH14" s="50">
        <f t="shared" si="10"/>
        <v>-3.8320906198207938</v>
      </c>
      <c r="AI14" s="50">
        <f t="shared" si="10"/>
        <v>117.33581876336216</v>
      </c>
      <c r="AJ14" s="50">
        <f t="shared" si="1"/>
        <v>-7.6641812366378446</v>
      </c>
      <c r="AK14" s="50">
        <f t="shared" si="17"/>
        <v>121.228491620683</v>
      </c>
      <c r="AL14" s="50">
        <f t="shared" si="18"/>
        <v>-3.1615745117418097E-2</v>
      </c>
      <c r="AM14" s="50">
        <f t="shared" si="19"/>
        <v>-6.3136929201463604E-2</v>
      </c>
      <c r="AN14" s="50">
        <f t="shared" si="2"/>
        <v>-1.8114487613893964</v>
      </c>
      <c r="AO14" s="50">
        <f t="shared" si="3"/>
        <v>-3.6174795746601474</v>
      </c>
      <c r="AP14" s="50">
        <f t="shared" si="4"/>
        <v>121.47051845881798</v>
      </c>
      <c r="AQ14" s="50">
        <f t="shared" si="11"/>
        <v>-3.1666798514386647</v>
      </c>
      <c r="AR14" s="50">
        <f t="shared" si="12"/>
        <v>-6.3096483645713821</v>
      </c>
      <c r="AS14" s="50">
        <f t="shared" si="13"/>
        <v>-5.5779316501074963</v>
      </c>
      <c r="AT14" s="50">
        <f t="shared" si="14"/>
        <v>-3.2878188432657662E-2</v>
      </c>
      <c r="AU14" s="50">
        <f t="shared" si="15"/>
        <v>-5.7461285850981092E-2</v>
      </c>
      <c r="AV14" s="50">
        <f t="shared" si="16"/>
        <v>0.18343828943003526</v>
      </c>
      <c r="AX14" s="58">
        <v>9</v>
      </c>
      <c r="AY14" s="50">
        <v>-3.1615745117418097E-2</v>
      </c>
      <c r="AZ14" s="50">
        <v>-6.3136929201463604E-2</v>
      </c>
      <c r="BA14" s="50">
        <v>121.47051845881798</v>
      </c>
      <c r="BB14">
        <f t="shared" si="6"/>
        <v>121.16790937417171</v>
      </c>
      <c r="BC14">
        <f t="shared" si="7"/>
        <v>-3.8320906198207942</v>
      </c>
      <c r="BD14">
        <f t="shared" si="5"/>
        <v>117.33581876336216</v>
      </c>
      <c r="BF14" s="50"/>
      <c r="BG14" s="50"/>
      <c r="BH14" s="50"/>
    </row>
    <row r="15" spans="2:63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  <c r="O15" s="1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B15" s="58">
        <v>10</v>
      </c>
      <c r="AC15" s="49">
        <v>0.9</v>
      </c>
      <c r="AD15" s="50">
        <v>0</v>
      </c>
      <c r="AE15" s="50">
        <f t="shared" si="8"/>
        <v>16.000000000000004</v>
      </c>
      <c r="AF15" s="50">
        <f t="shared" si="9"/>
        <v>10.986666666666668</v>
      </c>
      <c r="AG15" s="50">
        <f t="shared" si="10"/>
        <v>120.51471210840553</v>
      </c>
      <c r="AH15" s="50">
        <f t="shared" si="10"/>
        <v>-4.4852878845629744</v>
      </c>
      <c r="AI15" s="50">
        <f t="shared" si="10"/>
        <v>116.02942423438979</v>
      </c>
      <c r="AJ15" s="50">
        <f t="shared" si="1"/>
        <v>-8.9705757656102065</v>
      </c>
      <c r="AK15" s="50">
        <f t="shared" si="17"/>
        <v>120.59814941357629</v>
      </c>
      <c r="AL15" s="50">
        <f t="shared" si="18"/>
        <v>-3.7200592158017895E-2</v>
      </c>
      <c r="AM15" s="50">
        <f t="shared" si="19"/>
        <v>-7.4247290163785507E-2</v>
      </c>
      <c r="AN15" s="50">
        <f t="shared" si="2"/>
        <v>-2.1314369260418928</v>
      </c>
      <c r="AO15" s="50">
        <f t="shared" si="3"/>
        <v>-4.2540563666681006</v>
      </c>
      <c r="AP15" s="50">
        <f t="shared" si="4"/>
        <v>120.93132295458372</v>
      </c>
      <c r="AQ15" s="50">
        <f t="shared" si="11"/>
        <v>-3.1998816465249655</v>
      </c>
      <c r="AR15" s="50">
        <f t="shared" si="12"/>
        <v>-6.3657679200795343</v>
      </c>
      <c r="AS15" s="50">
        <f t="shared" si="13"/>
        <v>-5.3919550423425742</v>
      </c>
      <c r="AT15" s="50">
        <f t="shared" si="14"/>
        <v>-3.3201795086300834E-2</v>
      </c>
      <c r="AU15" s="50">
        <f t="shared" si="15"/>
        <v>-5.6119555508152175E-2</v>
      </c>
      <c r="AV15" s="50">
        <f t="shared" si="16"/>
        <v>0.18597660776492209</v>
      </c>
      <c r="AX15" s="58">
        <v>10</v>
      </c>
      <c r="AY15" s="50">
        <v>-3.7200592158017895E-2</v>
      </c>
      <c r="AZ15" s="50">
        <v>-7.4247290163785507E-2</v>
      </c>
      <c r="BA15" s="50">
        <v>120.93132295458372</v>
      </c>
      <c r="BB15">
        <f t="shared" si="6"/>
        <v>120.51471210840553</v>
      </c>
      <c r="BC15">
        <f t="shared" si="7"/>
        <v>-4.4852878845629744</v>
      </c>
      <c r="BD15">
        <f t="shared" si="5"/>
        <v>116.02942423438979</v>
      </c>
      <c r="BF15" s="50"/>
      <c r="BG15" s="50"/>
      <c r="BH15" s="50"/>
    </row>
    <row r="16" spans="2:63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  <c r="O16" s="1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  <c r="AB16" s="58">
        <v>11</v>
      </c>
      <c r="AC16" s="49">
        <v>1</v>
      </c>
      <c r="AD16" s="50">
        <v>0</v>
      </c>
      <c r="AE16" s="50">
        <f t="shared" si="8"/>
        <v>16.000000000000004</v>
      </c>
      <c r="AF16" s="50">
        <f t="shared" si="9"/>
        <v>12.586666666666668</v>
      </c>
      <c r="AG16" s="50">
        <f t="shared" si="10"/>
        <v>119.86151484263935</v>
      </c>
      <c r="AH16" s="50">
        <f t="shared" si="10"/>
        <v>-5.1384851493051551</v>
      </c>
      <c r="AI16" s="50">
        <f t="shared" si="10"/>
        <v>114.72302970541743</v>
      </c>
      <c r="AJ16" s="50">
        <f t="shared" si="1"/>
        <v>-10.276970294582568</v>
      </c>
      <c r="AK16" s="50">
        <f t="shared" si="17"/>
        <v>119.97160818294419</v>
      </c>
      <c r="AL16" s="50">
        <f t="shared" si="18"/>
        <v>-4.2843949507735027E-2</v>
      </c>
      <c r="AM16" s="50">
        <f t="shared" si="19"/>
        <v>-8.5453077900636734E-2</v>
      </c>
      <c r="AN16" s="50">
        <f t="shared" si="2"/>
        <v>-2.454777484464818</v>
      </c>
      <c r="AO16" s="50">
        <f t="shared" si="3"/>
        <v>-4.8961007101091303</v>
      </c>
      <c r="AP16" s="50">
        <f t="shared" si="4"/>
        <v>120.41097495011664</v>
      </c>
      <c r="AQ16" s="50">
        <f t="shared" si="11"/>
        <v>-3.2334055842292528</v>
      </c>
      <c r="AR16" s="50">
        <f t="shared" si="12"/>
        <v>-6.4204434344102985</v>
      </c>
      <c r="AS16" s="50">
        <f t="shared" si="13"/>
        <v>-5.2034800446708127</v>
      </c>
      <c r="AT16" s="50">
        <f t="shared" si="14"/>
        <v>-3.3523937704287299E-2</v>
      </c>
      <c r="AU16" s="50">
        <f t="shared" si="15"/>
        <v>-5.467551433076423E-2</v>
      </c>
      <c r="AV16" s="50">
        <f t="shared" si="16"/>
        <v>0.18847499767176146</v>
      </c>
      <c r="AX16" s="58">
        <v>11</v>
      </c>
      <c r="AY16" s="50">
        <v>-4.2843949507735027E-2</v>
      </c>
      <c r="AZ16" s="50">
        <v>-8.5453077900636734E-2</v>
      </c>
      <c r="BA16" s="50">
        <v>120.41097495011664</v>
      </c>
      <c r="BB16">
        <f t="shared" si="6"/>
        <v>119.86151484263935</v>
      </c>
      <c r="BC16">
        <f t="shared" si="7"/>
        <v>-5.1384851493051542</v>
      </c>
      <c r="BD16">
        <f t="shared" si="5"/>
        <v>114.72302970541743</v>
      </c>
      <c r="BF16" s="50"/>
      <c r="BG16" s="50"/>
      <c r="BH16" s="50"/>
    </row>
    <row r="17" spans="2:60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  <c r="O17" s="1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  <c r="AB17" s="58">
        <v>12</v>
      </c>
      <c r="AC17" s="49">
        <v>1.1000000000000001</v>
      </c>
      <c r="AD17" s="50">
        <v>0</v>
      </c>
      <c r="AE17" s="50">
        <f t="shared" si="8"/>
        <v>16.000000000000004</v>
      </c>
      <c r="AF17" s="50">
        <f t="shared" si="9"/>
        <v>14.186666666666669</v>
      </c>
      <c r="AG17" s="50">
        <f t="shared" si="10"/>
        <v>119.20831757687317</v>
      </c>
      <c r="AH17" s="50">
        <f t="shared" si="10"/>
        <v>-5.7916824140473366</v>
      </c>
      <c r="AI17" s="50">
        <f t="shared" si="10"/>
        <v>113.41663517644507</v>
      </c>
      <c r="AJ17" s="50">
        <f t="shared" si="1"/>
        <v>-11.58336482355493</v>
      </c>
      <c r="AK17" s="50">
        <f t="shared" si="17"/>
        <v>119.34892779029829</v>
      </c>
      <c r="AL17" s="50">
        <f t="shared" si="18"/>
        <v>-4.8546376345375397E-2</v>
      </c>
      <c r="AM17" s="50">
        <f t="shared" si="19"/>
        <v>-9.6751592175193843E-2</v>
      </c>
      <c r="AN17" s="50">
        <f t="shared" si="2"/>
        <v>-2.7815024752437441</v>
      </c>
      <c r="AO17" s="50">
        <f t="shared" si="3"/>
        <v>-5.5434578928095677</v>
      </c>
      <c r="AP17" s="50">
        <f t="shared" si="4"/>
        <v>119.90971981173756</v>
      </c>
      <c r="AQ17" s="50">
        <f t="shared" si="11"/>
        <v>-3.2672499077892572</v>
      </c>
      <c r="AR17" s="50">
        <f t="shared" si="12"/>
        <v>-6.4735718270043687</v>
      </c>
      <c r="AS17" s="50">
        <f t="shared" si="13"/>
        <v>-5.0125513837907887</v>
      </c>
      <c r="AT17" s="50">
        <f t="shared" si="14"/>
        <v>-3.384432356000433E-2</v>
      </c>
      <c r="AU17" s="50">
        <f t="shared" si="15"/>
        <v>-5.3128392594070206E-2</v>
      </c>
      <c r="AV17" s="50">
        <f t="shared" si="16"/>
        <v>0.19092866088002403</v>
      </c>
      <c r="AX17" s="58">
        <v>12</v>
      </c>
      <c r="AY17" s="50">
        <v>-4.8546376345375397E-2</v>
      </c>
      <c r="AZ17" s="50">
        <v>-9.6751592175193843E-2</v>
      </c>
      <c r="BA17" s="50">
        <v>119.90971981173756</v>
      </c>
      <c r="BB17">
        <f t="shared" si="6"/>
        <v>119.2083175768732</v>
      </c>
      <c r="BC17">
        <f t="shared" si="7"/>
        <v>-5.7916824140473366</v>
      </c>
      <c r="BD17">
        <f t="shared" si="5"/>
        <v>113.41663517644507</v>
      </c>
      <c r="BF17" s="50"/>
      <c r="BG17" s="50"/>
      <c r="BH17" s="50"/>
    </row>
    <row r="18" spans="2:60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O18" s="1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  <c r="AB18" s="58">
        <v>13</v>
      </c>
      <c r="AC18" s="49">
        <v>1.2</v>
      </c>
      <c r="AD18" s="50">
        <v>0</v>
      </c>
      <c r="AE18" s="50">
        <f t="shared" si="8"/>
        <v>16.000000000000004</v>
      </c>
      <c r="AF18" s="50">
        <f t="shared" si="9"/>
        <v>15.786666666666667</v>
      </c>
      <c r="AG18" s="50">
        <f t="shared" si="10"/>
        <v>118.55512031110699</v>
      </c>
      <c r="AH18" s="50">
        <f t="shared" si="10"/>
        <v>-6.4448796787895164</v>
      </c>
      <c r="AI18" s="50">
        <f t="shared" si="10"/>
        <v>112.11024064747271</v>
      </c>
      <c r="AJ18" s="50">
        <f t="shared" si="1"/>
        <v>-12.889759352527292</v>
      </c>
      <c r="AK18" s="50">
        <f t="shared" si="17"/>
        <v>118.73016898015065</v>
      </c>
      <c r="AL18" s="50">
        <f t="shared" si="18"/>
        <v>-5.4308428249079756E-2</v>
      </c>
      <c r="AM18" s="50">
        <f t="shared" si="19"/>
        <v>-0.10813995207961088</v>
      </c>
      <c r="AN18" s="50">
        <f t="shared" si="2"/>
        <v>-3.1116437306613252</v>
      </c>
      <c r="AO18" s="50">
        <f t="shared" si="3"/>
        <v>-6.195962850908673</v>
      </c>
      <c r="AP18" s="50">
        <f t="shared" si="4"/>
        <v>119.42779794596061</v>
      </c>
      <c r="AQ18" s="50">
        <f t="shared" si="11"/>
        <v>-3.3014125541758155</v>
      </c>
      <c r="AR18" s="50">
        <f t="shared" si="12"/>
        <v>-6.5250495809910625</v>
      </c>
      <c r="AS18" s="50">
        <f t="shared" si="13"/>
        <v>-4.8192186577695457</v>
      </c>
      <c r="AT18" s="50">
        <f t="shared" si="14"/>
        <v>-3.4162646386558304E-2</v>
      </c>
      <c r="AU18" s="50">
        <f t="shared" si="15"/>
        <v>-5.1477753986693742E-2</v>
      </c>
      <c r="AV18" s="50">
        <f t="shared" si="16"/>
        <v>0.19333272602124296</v>
      </c>
      <c r="AX18" s="58">
        <v>13</v>
      </c>
      <c r="AY18" s="50">
        <v>-5.4308428249079756E-2</v>
      </c>
      <c r="AZ18" s="50">
        <v>-0.10813995207961088</v>
      </c>
      <c r="BA18" s="50">
        <v>119.42779794596061</v>
      </c>
      <c r="BB18">
        <f t="shared" si="6"/>
        <v>118.555120311107</v>
      </c>
      <c r="BC18">
        <f t="shared" si="7"/>
        <v>-6.4448796787895155</v>
      </c>
      <c r="BD18">
        <f t="shared" si="5"/>
        <v>112.11024064747271</v>
      </c>
      <c r="BF18" s="50"/>
      <c r="BG18" s="50"/>
      <c r="BH18" s="50"/>
    </row>
    <row r="19" spans="2:60"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  <c r="O19" s="1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  <c r="AB19" s="58">
        <v>14</v>
      </c>
      <c r="AC19" s="49">
        <v>1.3</v>
      </c>
      <c r="AD19" s="50">
        <v>0</v>
      </c>
      <c r="AE19" s="50">
        <f t="shared" si="8"/>
        <v>16.000000000000004</v>
      </c>
      <c r="AF19" s="50">
        <f t="shared" si="9"/>
        <v>17.38666666666667</v>
      </c>
      <c r="AG19" s="50">
        <f t="shared" si="10"/>
        <v>117.90192304534081</v>
      </c>
      <c r="AH19" s="50">
        <f t="shared" si="10"/>
        <v>-7.0980769435316979</v>
      </c>
      <c r="AI19" s="50">
        <f t="shared" si="10"/>
        <v>110.80384611850035</v>
      </c>
      <c r="AJ19" s="50">
        <f t="shared" si="1"/>
        <v>-14.196153881499654</v>
      </c>
      <c r="AK19" s="50">
        <f t="shared" si="17"/>
        <v>118.11539338327482</v>
      </c>
      <c r="AL19" s="50">
        <f t="shared" si="18"/>
        <v>-6.013065663760693E-2</v>
      </c>
      <c r="AM19" s="50">
        <f t="shared" si="19"/>
        <v>-0.11961509589070109</v>
      </c>
      <c r="AN19" s="50">
        <f t="shared" si="2"/>
        <v>-3.4452328446851865</v>
      </c>
      <c r="AO19" s="50">
        <f t="shared" si="3"/>
        <v>-6.853440160589809</v>
      </c>
      <c r="AP19" s="50">
        <f t="shared" si="4"/>
        <v>118.96544430679431</v>
      </c>
      <c r="AQ19" s="50">
        <f t="shared" si="11"/>
        <v>-3.3358911402386107</v>
      </c>
      <c r="AR19" s="50">
        <f t="shared" si="12"/>
        <v>-6.5747730968113531</v>
      </c>
      <c r="AS19" s="50">
        <f t="shared" si="13"/>
        <v>-4.6235363916629479</v>
      </c>
      <c r="AT19" s="50">
        <f t="shared" si="14"/>
        <v>-3.4478586062795191E-2</v>
      </c>
      <c r="AU19" s="50">
        <f t="shared" si="15"/>
        <v>-4.9723515820290665E-2</v>
      </c>
      <c r="AV19" s="50">
        <f t="shared" si="16"/>
        <v>0.19568226610659778</v>
      </c>
      <c r="AX19" s="58">
        <v>14</v>
      </c>
      <c r="AY19" s="50">
        <v>-6.013065663760693E-2</v>
      </c>
      <c r="AZ19" s="50">
        <v>-0.11961509589070109</v>
      </c>
      <c r="BA19" s="50">
        <v>118.96544430679431</v>
      </c>
      <c r="BB19">
        <f t="shared" si="6"/>
        <v>117.90192304534081</v>
      </c>
      <c r="BC19">
        <f t="shared" si="7"/>
        <v>-7.0980769435316979</v>
      </c>
      <c r="BD19">
        <f t="shared" si="5"/>
        <v>110.80384611850035</v>
      </c>
      <c r="BF19" s="50"/>
      <c r="BG19" s="50"/>
      <c r="BH19" s="50"/>
    </row>
    <row r="20" spans="2:60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  <c r="O20" s="1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  <c r="AB20" s="58">
        <v>15</v>
      </c>
      <c r="AC20" s="49">
        <v>1.4</v>
      </c>
      <c r="AD20" s="50">
        <v>0</v>
      </c>
      <c r="AE20" s="50">
        <f t="shared" si="8"/>
        <v>16.000000000000004</v>
      </c>
      <c r="AF20" s="50">
        <f t="shared" si="9"/>
        <v>18.986666666666668</v>
      </c>
      <c r="AG20" s="50">
        <f t="shared" si="10"/>
        <v>117.24872577957463</v>
      </c>
      <c r="AH20" s="50">
        <f t="shared" si="10"/>
        <v>-7.7512742082738777</v>
      </c>
      <c r="AI20" s="50">
        <f t="shared" si="10"/>
        <v>109.49745158952798</v>
      </c>
      <c r="AJ20" s="50">
        <f t="shared" si="1"/>
        <v>-15.502548410472016</v>
      </c>
      <c r="AK20" s="50">
        <f t="shared" si="17"/>
        <v>117.50466351930778</v>
      </c>
      <c r="AL20" s="50">
        <f t="shared" si="18"/>
        <v>-6.6013608186909392E-2</v>
      </c>
      <c r="AM20" s="50">
        <f t="shared" si="19"/>
        <v>-0.13117378157555076</v>
      </c>
      <c r="AN20" s="50">
        <f t="shared" si="2"/>
        <v>-3.7823011395401664</v>
      </c>
      <c r="AO20" s="50">
        <f t="shared" si="3"/>
        <v>-7.5157040670499766</v>
      </c>
      <c r="AP20" s="50">
        <f t="shared" si="4"/>
        <v>118.52288789936216</v>
      </c>
      <c r="AQ20" s="50">
        <f t="shared" si="11"/>
        <v>-3.3706829485498035</v>
      </c>
      <c r="AR20" s="50">
        <f t="shared" si="12"/>
        <v>-6.6226390646016853</v>
      </c>
      <c r="AS20" s="50">
        <f t="shared" si="13"/>
        <v>-4.4255640743215059</v>
      </c>
      <c r="AT20" s="50">
        <f t="shared" si="14"/>
        <v>-3.4791808311192884E-2</v>
      </c>
      <c r="AU20" s="50">
        <f t="shared" si="15"/>
        <v>-4.7865967790332142E-2</v>
      </c>
      <c r="AV20" s="50">
        <f t="shared" si="16"/>
        <v>0.19797231734144205</v>
      </c>
      <c r="AX20" s="58">
        <v>14</v>
      </c>
      <c r="AY20" s="50">
        <v>-6.6013608186909392E-2</v>
      </c>
      <c r="AZ20" s="50">
        <v>-0.13117378157555076</v>
      </c>
      <c r="BA20" s="50">
        <v>118.52288789936216</v>
      </c>
      <c r="BB20">
        <f t="shared" si="6"/>
        <v>117.24872577957463</v>
      </c>
      <c r="BC20">
        <f t="shared" si="7"/>
        <v>-7.7512742082738777</v>
      </c>
      <c r="BD20">
        <f t="shared" si="5"/>
        <v>109.49745158952798</v>
      </c>
      <c r="BF20" s="50"/>
      <c r="BG20" s="50"/>
      <c r="BH20" s="50"/>
    </row>
    <row r="21" spans="2:60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  <c r="O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  <c r="AB21" s="58">
        <v>16</v>
      </c>
      <c r="AC21" s="49">
        <v>1.5</v>
      </c>
      <c r="AD21" s="50">
        <v>0</v>
      </c>
      <c r="AE21" s="50">
        <f t="shared" si="8"/>
        <v>16.000000000000004</v>
      </c>
      <c r="AF21" s="50">
        <f t="shared" si="9"/>
        <v>20.58666666666667</v>
      </c>
      <c r="AG21" s="50">
        <f t="shared" si="10"/>
        <v>116.59552851380845</v>
      </c>
      <c r="AH21" s="50">
        <f t="shared" si="10"/>
        <v>-8.4044714730160592</v>
      </c>
      <c r="AI21" s="50">
        <f t="shared" si="10"/>
        <v>108.19105706055562</v>
      </c>
      <c r="AJ21" s="50">
        <f t="shared" si="1"/>
        <v>-16.808942939444378</v>
      </c>
      <c r="AK21" s="50">
        <f t="shared" si="17"/>
        <v>116.89804279865022</v>
      </c>
      <c r="AL21" s="50">
        <f t="shared" si="18"/>
        <v>-7.195782422149917E-2</v>
      </c>
      <c r="AM21" s="50">
        <f t="shared" si="19"/>
        <v>-0.14281258797677221</v>
      </c>
      <c r="AN21" s="50">
        <f t="shared" si="2"/>
        <v>-4.1228796308361515</v>
      </c>
      <c r="AO21" s="50">
        <f t="shared" si="3"/>
        <v>-8.1825585524098123</v>
      </c>
      <c r="AP21" s="50">
        <f t="shared" si="4"/>
        <v>118.10035128185079</v>
      </c>
      <c r="AQ21" s="50">
        <f t="shared" si="11"/>
        <v>-3.4057849129598474</v>
      </c>
      <c r="AR21" s="50">
        <f t="shared" si="12"/>
        <v>-6.6685448535983509</v>
      </c>
      <c r="AS21" s="50">
        <f t="shared" si="13"/>
        <v>-4.2253661751136882</v>
      </c>
      <c r="AT21" s="50">
        <f t="shared" si="14"/>
        <v>-3.5101964410043873E-2</v>
      </c>
      <c r="AU21" s="50">
        <f t="shared" si="15"/>
        <v>-4.5905788996665642E-2</v>
      </c>
      <c r="AV21" s="50">
        <f t="shared" si="16"/>
        <v>0.20019789920781772</v>
      </c>
      <c r="AX21" s="58">
        <v>16</v>
      </c>
      <c r="AY21" s="50">
        <v>-7.195782422149917E-2</v>
      </c>
      <c r="AZ21" s="50">
        <v>-0.14281258797677221</v>
      </c>
      <c r="BA21" s="50">
        <v>118.10035128185079</v>
      </c>
      <c r="BB21">
        <f t="shared" si="6"/>
        <v>116.59552851380845</v>
      </c>
      <c r="BC21">
        <f t="shared" si="7"/>
        <v>-8.4044714730160575</v>
      </c>
      <c r="BD21">
        <f t="shared" si="5"/>
        <v>108.19105706055562</v>
      </c>
      <c r="BF21" s="50"/>
      <c r="BG21" s="50"/>
      <c r="BH21" s="50"/>
    </row>
    <row r="22" spans="2:60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  <c r="O22" s="1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  <c r="AB22" s="58">
        <v>17</v>
      </c>
      <c r="AC22" s="49">
        <v>1.6</v>
      </c>
      <c r="AD22" s="50">
        <v>0</v>
      </c>
      <c r="AE22" s="50">
        <f t="shared" si="8"/>
        <v>16.000000000000004</v>
      </c>
      <c r="AF22" s="50">
        <f t="shared" si="9"/>
        <v>22.186666666666671</v>
      </c>
      <c r="AG22" s="50">
        <f t="shared" si="10"/>
        <v>115.94233124804227</v>
      </c>
      <c r="AH22" s="50">
        <f t="shared" si="10"/>
        <v>-9.0576687377582399</v>
      </c>
      <c r="AI22" s="50">
        <f t="shared" si="10"/>
        <v>106.88466253158326</v>
      </c>
      <c r="AJ22" s="50">
        <f t="shared" si="1"/>
        <v>-18.11533746841674</v>
      </c>
      <c r="AK22" s="50">
        <f t="shared" si="17"/>
        <v>116.29559552362127</v>
      </c>
      <c r="AL22" s="50">
        <f t="shared" si="18"/>
        <v>-7.7963840080129618E-2</v>
      </c>
      <c r="AM22" s="50">
        <f t="shared" si="19"/>
        <v>-0.15452791670355873</v>
      </c>
      <c r="AN22" s="50">
        <f t="shared" si="2"/>
        <v>-4.4669989912243171</v>
      </c>
      <c r="AO22" s="50">
        <f t="shared" si="3"/>
        <v>-8.8537974440630514</v>
      </c>
      <c r="AP22" s="50">
        <f t="shared" si="4"/>
        <v>117.6980500679104</v>
      </c>
      <c r="AQ22" s="50">
        <f t="shared" si="11"/>
        <v>-3.4411936038816529</v>
      </c>
      <c r="AR22" s="50">
        <f t="shared" si="12"/>
        <v>-6.712388916532384</v>
      </c>
      <c r="AS22" s="50">
        <f t="shared" si="13"/>
        <v>-4.0230121394038996</v>
      </c>
      <c r="AT22" s="50">
        <f t="shared" si="14"/>
        <v>-3.540869092180543E-2</v>
      </c>
      <c r="AU22" s="50">
        <f t="shared" si="15"/>
        <v>-4.384406293403309E-2</v>
      </c>
      <c r="AV22" s="50">
        <f t="shared" si="16"/>
        <v>0.2023540357097886</v>
      </c>
      <c r="AX22" s="58">
        <v>17</v>
      </c>
      <c r="AY22" s="50">
        <v>-7.7963840080129618E-2</v>
      </c>
      <c r="AZ22" s="50">
        <v>-0.15452791670355873</v>
      </c>
      <c r="BA22" s="50">
        <v>117.6980500679104</v>
      </c>
      <c r="BB22">
        <f t="shared" si="6"/>
        <v>115.94233124804227</v>
      </c>
      <c r="BC22">
        <f t="shared" si="7"/>
        <v>-9.0576687377582399</v>
      </c>
      <c r="BD22">
        <f t="shared" si="5"/>
        <v>106.88466253158326</v>
      </c>
      <c r="BF22" s="50"/>
      <c r="BG22" s="50"/>
      <c r="BH22" s="50"/>
    </row>
    <row r="23" spans="2:60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  <c r="O23" s="13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  <c r="AB23" s="58">
        <v>18</v>
      </c>
      <c r="AC23" s="49">
        <v>1.7</v>
      </c>
      <c r="AD23" s="50">
        <v>0</v>
      </c>
      <c r="AE23" s="50">
        <f t="shared" si="8"/>
        <v>16.000000000000004</v>
      </c>
      <c r="AF23" s="50">
        <f t="shared" si="9"/>
        <v>23.786666666666669</v>
      </c>
      <c r="AG23" s="50">
        <f t="shared" si="10"/>
        <v>115.28913398227608</v>
      </c>
      <c r="AH23" s="50">
        <f t="shared" si="10"/>
        <v>-9.7108660025004205</v>
      </c>
      <c r="AI23" s="50">
        <f t="shared" si="10"/>
        <v>105.5782680026109</v>
      </c>
      <c r="AJ23" s="50">
        <f t="shared" si="1"/>
        <v>-19.421731997389102</v>
      </c>
      <c r="AK23" s="50">
        <f t="shared" si="17"/>
        <v>115.69738688882184</v>
      </c>
      <c r="AL23" s="50">
        <f t="shared" si="18"/>
        <v>-8.4032184455352377E-2</v>
      </c>
      <c r="AM23" s="50">
        <f t="shared" si="19"/>
        <v>-0.16631599475066403</v>
      </c>
      <c r="AN23" s="50">
        <f t="shared" si="2"/>
        <v>-4.8146895125565337</v>
      </c>
      <c r="AO23" s="50">
        <f t="shared" si="3"/>
        <v>-9.5292045647330035</v>
      </c>
      <c r="AP23" s="50">
        <f t="shared" si="4"/>
        <v>117.31619243173608</v>
      </c>
      <c r="AQ23" s="50">
        <f t="shared" si="11"/>
        <v>-3.4769052133221701</v>
      </c>
      <c r="AR23" s="50">
        <f t="shared" si="12"/>
        <v>-6.7540712066995301</v>
      </c>
      <c r="AS23" s="50">
        <f t="shared" si="13"/>
        <v>-3.8185763617431738</v>
      </c>
      <c r="AT23" s="50">
        <f t="shared" si="14"/>
        <v>-3.5711609440517211E-2</v>
      </c>
      <c r="AU23" s="50">
        <f t="shared" si="15"/>
        <v>-4.1682290167146085E-2</v>
      </c>
      <c r="AV23" s="50">
        <f t="shared" si="16"/>
        <v>0.20443577766072574</v>
      </c>
      <c r="AX23" s="58">
        <v>18</v>
      </c>
      <c r="AY23" s="50">
        <v>-8.4032184455352377E-2</v>
      </c>
      <c r="AZ23" s="50">
        <v>-0.16631599475066403</v>
      </c>
      <c r="BA23" s="50">
        <v>117.31619243173608</v>
      </c>
      <c r="BB23">
        <f t="shared" si="6"/>
        <v>115.28913398227607</v>
      </c>
      <c r="BC23">
        <f t="shared" si="7"/>
        <v>-9.7108660025004205</v>
      </c>
      <c r="BD23">
        <f t="shared" si="5"/>
        <v>105.5782680026109</v>
      </c>
      <c r="BF23" s="50"/>
      <c r="BG23" s="50"/>
      <c r="BH23" s="50"/>
    </row>
    <row r="24" spans="2:60"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  <c r="O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  <c r="AB24" s="58">
        <v>19</v>
      </c>
      <c r="AC24" s="49">
        <v>1.8</v>
      </c>
      <c r="AD24" s="50">
        <v>0</v>
      </c>
      <c r="AE24" s="50">
        <f t="shared" si="8"/>
        <v>16.000000000000004</v>
      </c>
      <c r="AF24" s="50">
        <f t="shared" si="9"/>
        <v>25.38666666666667</v>
      </c>
      <c r="AG24" s="50">
        <f t="shared" si="10"/>
        <v>114.6359367165099</v>
      </c>
      <c r="AH24" s="50">
        <f t="shared" si="10"/>
        <v>-10.364063267242601</v>
      </c>
      <c r="AI24" s="50">
        <f t="shared" si="10"/>
        <v>104.27187347363854</v>
      </c>
      <c r="AJ24" s="50">
        <f t="shared" si="1"/>
        <v>-20.728126526361464</v>
      </c>
      <c r="AK24" s="50">
        <f t="shared" si="17"/>
        <v>115.10348298065993</v>
      </c>
      <c r="AL24" s="50">
        <f t="shared" si="18"/>
        <v>-9.0163378706545227E-2</v>
      </c>
      <c r="AM24" s="50">
        <f t="shared" si="19"/>
        <v>-0.17817287786291033</v>
      </c>
      <c r="AN24" s="50">
        <f t="shared" si="2"/>
        <v>-5.1659810665247567</v>
      </c>
      <c r="AO24" s="50">
        <f t="shared" si="3"/>
        <v>-10.208553925244656</v>
      </c>
      <c r="AP24" s="50">
        <f t="shared" si="4"/>
        <v>116.95497861814998</v>
      </c>
      <c r="AQ24" s="50">
        <f t="shared" si="11"/>
        <v>-3.5129155396822278</v>
      </c>
      <c r="AR24" s="50">
        <f t="shared" si="12"/>
        <v>-6.7934936051165211</v>
      </c>
      <c r="AS24" s="50">
        <f t="shared" si="13"/>
        <v>-3.6121381358610418</v>
      </c>
      <c r="AT24" s="50">
        <f t="shared" si="14"/>
        <v>-3.6010326360057743E-2</v>
      </c>
      <c r="AU24" s="50">
        <f t="shared" si="15"/>
        <v>-3.9422398416991022E-2</v>
      </c>
      <c r="AV24" s="50">
        <f t="shared" si="16"/>
        <v>0.20643822588213201</v>
      </c>
      <c r="AX24" s="58">
        <v>19</v>
      </c>
      <c r="AY24" s="50">
        <v>-9.0163378706545227E-2</v>
      </c>
      <c r="AZ24" s="50">
        <v>-0.17817287786291033</v>
      </c>
      <c r="BA24" s="50">
        <v>116.95497861814998</v>
      </c>
      <c r="BB24">
        <f t="shared" si="6"/>
        <v>114.6359367165099</v>
      </c>
      <c r="BC24">
        <f t="shared" si="7"/>
        <v>-10.364063267242599</v>
      </c>
      <c r="BD24">
        <f t="shared" si="5"/>
        <v>104.27187347363854</v>
      </c>
      <c r="BF24" s="50"/>
      <c r="BG24" s="50"/>
      <c r="BH24" s="50"/>
    </row>
    <row r="25" spans="2:60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  <c r="O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B25" s="58">
        <v>20</v>
      </c>
      <c r="AC25" s="49">
        <v>1.9</v>
      </c>
      <c r="AD25" s="50">
        <v>0</v>
      </c>
      <c r="AE25" s="50">
        <f t="shared" si="8"/>
        <v>16.000000000000004</v>
      </c>
      <c r="AF25" s="50">
        <f t="shared" si="9"/>
        <v>26.986666666666668</v>
      </c>
      <c r="AG25" s="50">
        <f t="shared" si="10"/>
        <v>113.98273945074372</v>
      </c>
      <c r="AH25" s="50">
        <f t="shared" si="10"/>
        <v>-11.017260531984782</v>
      </c>
      <c r="AI25" s="50">
        <f t="shared" si="10"/>
        <v>102.96547894466617</v>
      </c>
      <c r="AJ25" s="50">
        <f t="shared" si="1"/>
        <v>-22.034521055333826</v>
      </c>
      <c r="AK25" s="50">
        <f t="shared" si="17"/>
        <v>114.51395077598956</v>
      </c>
      <c r="AL25" s="50">
        <f t="shared" si="18"/>
        <v>-9.6357936146048609E-2</v>
      </c>
      <c r="AM25" s="50">
        <f t="shared" si="19"/>
        <v>-0.19009445465786132</v>
      </c>
      <c r="AN25" s="50">
        <f t="shared" si="2"/>
        <v>-5.5209030637596666</v>
      </c>
      <c r="AO25" s="50">
        <f t="shared" si="3"/>
        <v>-10.891609960736448</v>
      </c>
      <c r="AP25" s="50">
        <f t="shared" si="4"/>
        <v>116.61460046007836</v>
      </c>
      <c r="AQ25" s="50">
        <f t="shared" si="11"/>
        <v>-3.5492199723491029</v>
      </c>
      <c r="AR25" s="50">
        <f t="shared" si="12"/>
        <v>-6.8305603549179228</v>
      </c>
      <c r="AS25" s="50">
        <f t="shared" si="13"/>
        <v>-3.4037815807161609</v>
      </c>
      <c r="AT25" s="50">
        <f t="shared" si="14"/>
        <v>-3.6304432666875108E-2</v>
      </c>
      <c r="AU25" s="50">
        <f t="shared" si="15"/>
        <v>-3.7066749801401677E-2</v>
      </c>
      <c r="AV25" s="50">
        <f t="shared" si="16"/>
        <v>0.20835655514488094</v>
      </c>
      <c r="AX25" s="58">
        <v>20</v>
      </c>
      <c r="AY25" s="50">
        <v>-9.6357936146048609E-2</v>
      </c>
      <c r="AZ25" s="50">
        <v>-0.19009445465786132</v>
      </c>
      <c r="BA25" s="50">
        <v>116.61460046007836</v>
      </c>
      <c r="BB25">
        <f t="shared" si="6"/>
        <v>113.98273945074372</v>
      </c>
      <c r="BC25">
        <f t="shared" si="7"/>
        <v>-11.017260531984782</v>
      </c>
      <c r="BD25">
        <f t="shared" si="5"/>
        <v>102.96547894466617</v>
      </c>
      <c r="BF25" s="50"/>
      <c r="BG25" s="50"/>
      <c r="BH25" s="50"/>
    </row>
    <row r="26" spans="2:60"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  <c r="O26" s="13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  <c r="AB26" s="58">
        <v>21</v>
      </c>
      <c r="AC26" s="50">
        <v>1.953125</v>
      </c>
      <c r="AD26" s="50">
        <v>0</v>
      </c>
      <c r="AE26" s="50">
        <f t="shared" si="8"/>
        <v>16.000000000000004</v>
      </c>
      <c r="AF26" s="50">
        <f t="shared" si="9"/>
        <v>27.83666666666667</v>
      </c>
      <c r="AG26" s="50">
        <f t="shared" si="10"/>
        <v>113.63572840330544</v>
      </c>
      <c r="AH26" s="50">
        <f t="shared" si="10"/>
        <v>-11.364271578879066</v>
      </c>
      <c r="AI26" s="50">
        <f t="shared" si="10"/>
        <v>102.27145685114961</v>
      </c>
      <c r="AJ26" s="50">
        <f t="shared" si="1"/>
        <v>-22.728543148850392</v>
      </c>
      <c r="AK26" s="50">
        <f t="shared" si="17"/>
        <v>114.20256318607002</v>
      </c>
      <c r="AL26" s="50">
        <f t="shared" si="18"/>
        <v>-9.9674740540524678E-2</v>
      </c>
      <c r="AM26" s="50">
        <f t="shared" si="19"/>
        <v>-0.19645264545232474</v>
      </c>
      <c r="AN26" s="50">
        <f t="shared" si="2"/>
        <v>-5.7109419570335902</v>
      </c>
      <c r="AO26" s="50">
        <f t="shared" si="3"/>
        <v>-11.255907458598132</v>
      </c>
      <c r="AP26" s="50">
        <f t="shared" si="4"/>
        <v>116.44231237800746</v>
      </c>
      <c r="AQ26" s="50">
        <f t="shared" si="11"/>
        <v>-3.5772026969209096</v>
      </c>
      <c r="AR26" s="50">
        <f t="shared" si="12"/>
        <v>-6.857364665631704</v>
      </c>
      <c r="AS26" s="50">
        <f t="shared" si="13"/>
        <v>-3.2430697801582347</v>
      </c>
      <c r="AT26" s="50">
        <f t="shared" si="14"/>
        <v>-2.7982724571806727E-2</v>
      </c>
      <c r="AU26" s="50">
        <f t="shared" si="15"/>
        <v>-2.6804310713781199E-2</v>
      </c>
      <c r="AV26" s="50">
        <f t="shared" si="16"/>
        <v>0.16071180055792622</v>
      </c>
      <c r="AX26" s="58">
        <v>21</v>
      </c>
      <c r="AY26" s="50">
        <v>-9.9674740540524678E-2</v>
      </c>
      <c r="AZ26" s="50">
        <v>-0.19645264545232474</v>
      </c>
      <c r="BA26" s="50">
        <v>116.44231237800746</v>
      </c>
      <c r="BB26">
        <f t="shared" si="6"/>
        <v>113.63572840330544</v>
      </c>
      <c r="BC26">
        <f t="shared" si="7"/>
        <v>-11.364271578879066</v>
      </c>
      <c r="BD26">
        <f t="shared" si="5"/>
        <v>102.27145685114961</v>
      </c>
      <c r="BF26" s="50"/>
      <c r="BG26" s="50"/>
      <c r="BH26" s="50"/>
    </row>
    <row r="27" spans="2:60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  <c r="O27" s="13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  <c r="AB27" s="58">
        <v>22</v>
      </c>
      <c r="AC27" s="49">
        <v>2</v>
      </c>
      <c r="AD27" s="50">
        <v>-37.5</v>
      </c>
      <c r="AE27" s="50">
        <f>AE25+(AC27-AC25)*AD27</f>
        <v>12.25</v>
      </c>
      <c r="AF27" s="50">
        <f>AF25+(AC27-AC25)*AE25+(AD27*(AC27-AC25)^2)/(2)</f>
        <v>28.39916666666667</v>
      </c>
      <c r="AG27" s="50">
        <f t="shared" ref="AG27:AI28" si="20">AG25+($AF27-$AF25)*AP$2</f>
        <v>113.40608873955952</v>
      </c>
      <c r="AH27" s="50">
        <f t="shared" si="20"/>
        <v>-11.593911242264989</v>
      </c>
      <c r="AI27" s="50">
        <f t="shared" si="20"/>
        <v>101.81217752455775</v>
      </c>
      <c r="AJ27" s="50">
        <f t="shared" si="1"/>
        <v>-23.187822475442246</v>
      </c>
      <c r="AK27" s="50">
        <f>SQRT(AG27^2+AH27^2)</f>
        <v>113.9971918123353</v>
      </c>
      <c r="AL27" s="50">
        <f>ATAN2(AG27,AH27)</f>
        <v>-0.10187963223706496</v>
      </c>
      <c r="AM27" s="50">
        <f>ATAN2(AK27,AJ27)</f>
        <v>-0.20066932832678264</v>
      </c>
      <c r="AN27" s="50">
        <f t="shared" si="2"/>
        <v>-5.8372729455287882</v>
      </c>
      <c r="AO27" s="50">
        <f t="shared" si="3"/>
        <v>-11.497505590849663</v>
      </c>
      <c r="AP27" s="50">
        <f t="shared" si="4"/>
        <v>116.33157289511301</v>
      </c>
      <c r="AQ27" s="50">
        <f t="shared" si="11"/>
        <v>-2.6950610878975567</v>
      </c>
      <c r="AR27" s="50">
        <f t="shared" si="12"/>
        <v>-5.1540934880326477</v>
      </c>
      <c r="AS27" s="50">
        <f t="shared" si="13"/>
        <v>-2.3624423017481604</v>
      </c>
      <c r="AT27" s="50">
        <f t="shared" ref="AT27:AV28" si="21">AQ27-AQ25</f>
        <v>0.8541588844515462</v>
      </c>
      <c r="AU27" s="50">
        <f t="shared" si="21"/>
        <v>1.6764668668852751</v>
      </c>
      <c r="AV27" s="50">
        <f t="shared" si="21"/>
        <v>1.0413392789680005</v>
      </c>
      <c r="AX27" s="58">
        <v>22</v>
      </c>
      <c r="AY27" s="50">
        <v>-0.10187963223706496</v>
      </c>
      <c r="AZ27" s="50">
        <v>-0.20066932832678264</v>
      </c>
      <c r="BA27" s="50">
        <v>116.33157289511301</v>
      </c>
      <c r="BB27">
        <f>BA27*COS(AZ27)*COS(AY27)</f>
        <v>113.40608873955952</v>
      </c>
      <c r="BC27">
        <f>BA27*COS(AZ27)*SIN(AY27)</f>
        <v>-11.593911242264987</v>
      </c>
      <c r="BD27">
        <f t="shared" si="5"/>
        <v>101.81217752455775</v>
      </c>
      <c r="BF27" s="50"/>
      <c r="BG27" s="50"/>
      <c r="BH27" s="50"/>
    </row>
    <row r="28" spans="2:60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  <c r="O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  <c r="AB28" s="58">
        <v>23</v>
      </c>
      <c r="AC28" s="49">
        <v>2.1</v>
      </c>
      <c r="AD28" s="50">
        <v>-37.5</v>
      </c>
      <c r="AE28" s="50">
        <f>AE26+(AC28-AC26)*AD28</f>
        <v>10.4921875</v>
      </c>
      <c r="AF28" s="50">
        <f>AF26+(AC28-AC26)*AE26+(AD28*(AC28-AC26)^2)/(2)</f>
        <v>29.782186686197921</v>
      </c>
      <c r="AG28" s="50">
        <f t="shared" si="20"/>
        <v>112.84147318002344</v>
      </c>
      <c r="AH28" s="50">
        <f t="shared" si="20"/>
        <v>-12.15852680091592</v>
      </c>
      <c r="AI28" s="50">
        <f t="shared" si="20"/>
        <v>100.68294640769847</v>
      </c>
      <c r="AJ28" s="50">
        <f t="shared" si="1"/>
        <v>-24.317053592301534</v>
      </c>
      <c r="AK28" s="50">
        <f>SQRT(AG28^2+AH28^2)</f>
        <v>113.49461592254735</v>
      </c>
      <c r="AL28" s="50">
        <f>ATAN2(AG28,AH28)</f>
        <v>-0.10733464279835543</v>
      </c>
      <c r="AM28" s="50">
        <f>ATAN2(AK28,AJ28)</f>
        <v>-0.21106619673285237</v>
      </c>
      <c r="AN28" s="50">
        <f t="shared" si="2"/>
        <v>-6.1498220278900222</v>
      </c>
      <c r="AO28" s="50">
        <f t="shared" si="3"/>
        <v>-12.093202270670366</v>
      </c>
      <c r="AP28" s="50">
        <f t="shared" si="4"/>
        <v>116.07043955640646</v>
      </c>
      <c r="AQ28" s="50">
        <f t="shared" si="11"/>
        <v>-3.1254908236123375</v>
      </c>
      <c r="AR28" s="50">
        <f t="shared" si="12"/>
        <v>-5.9569667982070253</v>
      </c>
      <c r="AS28" s="50">
        <f t="shared" si="13"/>
        <v>-2.6113333870655686</v>
      </c>
      <c r="AT28" s="50">
        <f t="shared" si="21"/>
        <v>0.4517118733085721</v>
      </c>
      <c r="AU28" s="50">
        <f t="shared" si="21"/>
        <v>0.90039786742467864</v>
      </c>
      <c r="AV28" s="50">
        <f t="shared" si="21"/>
        <v>0.63173639309266605</v>
      </c>
      <c r="AX28" s="58">
        <v>23</v>
      </c>
      <c r="AY28" s="50">
        <v>-0.10733464279835543</v>
      </c>
      <c r="AZ28" s="50">
        <v>-0.21106619673285237</v>
      </c>
      <c r="BA28" s="50">
        <v>116.07043955640646</v>
      </c>
      <c r="BB28">
        <f t="shared" ref="BB28:BB30" si="22">BA28*COS(AZ28)*COS(AY28)</f>
        <v>112.84147318002344</v>
      </c>
      <c r="BC28">
        <f t="shared" ref="BC28:BC31" si="23">BA28*COS(AZ28)*SIN(AY28)</f>
        <v>-12.15852680091592</v>
      </c>
      <c r="BD28">
        <f t="shared" si="5"/>
        <v>100.68294640769847</v>
      </c>
      <c r="BF28" s="50"/>
      <c r="BG28" s="50"/>
      <c r="BH28" s="50"/>
    </row>
    <row r="29" spans="2:60"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  <c r="O29" s="13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B29" s="58">
        <v>24</v>
      </c>
      <c r="AC29" s="49">
        <v>2.2000000000000002</v>
      </c>
      <c r="AD29" s="50">
        <v>-37.5</v>
      </c>
      <c r="AE29" s="50">
        <f>AE28+(AC29-AC28)*AD29</f>
        <v>6.7421874999999964</v>
      </c>
      <c r="AF29" s="50">
        <f>AF28+(AC29-AC28)*AE28+(AD29*(AC29-AC28)^2)/(2)</f>
        <v>30.643905436197922</v>
      </c>
      <c r="AG29" s="50">
        <f t="shared" ref="AG29:AI31" si="24">AG28+($AF29-$AF28)*AP$2</f>
        <v>112.48967797292379</v>
      </c>
      <c r="AH29" s="50">
        <f t="shared" si="24"/>
        <v>-12.510322007464078</v>
      </c>
      <c r="AI29" s="50">
        <f t="shared" si="24"/>
        <v>99.979355994877906</v>
      </c>
      <c r="AJ29" s="50">
        <f t="shared" si="1"/>
        <v>-25.020644005122094</v>
      </c>
      <c r="AK29" s="50">
        <f>SQRT(AG29^2+AH29^2)</f>
        <v>113.18319578092208</v>
      </c>
      <c r="AL29" s="50">
        <f>ATAN2(AG29,AH29)</f>
        <v>-0.11075793181800285</v>
      </c>
      <c r="AM29" s="50">
        <f>ATAN2(AK29,AJ29)</f>
        <v>-0.21756423358113017</v>
      </c>
      <c r="AN29" s="50">
        <f t="shared" si="2"/>
        <v>-6.3459620407692965</v>
      </c>
      <c r="AO29" s="50">
        <f t="shared" si="3"/>
        <v>-12.465512357197175</v>
      </c>
      <c r="AP29" s="50">
        <f t="shared" si="4"/>
        <v>115.91578164173156</v>
      </c>
      <c r="AQ29" s="50">
        <f t="shared" si="11"/>
        <v>-1.9614001287927412</v>
      </c>
      <c r="AR29" s="50">
        <f t="shared" si="12"/>
        <v>-3.723100865268091</v>
      </c>
      <c r="AS29" s="50">
        <f t="shared" si="13"/>
        <v>-1.5465791467489951</v>
      </c>
      <c r="AT29" s="50">
        <f t="shared" ref="AT29:AV31" si="25">AQ29-AQ28</f>
        <v>1.1640906948195964</v>
      </c>
      <c r="AU29" s="50">
        <f t="shared" si="25"/>
        <v>2.2338659329389343</v>
      </c>
      <c r="AV29" s="50">
        <f t="shared" si="25"/>
        <v>1.0647542403165735</v>
      </c>
      <c r="AX29" s="58">
        <v>24</v>
      </c>
      <c r="AY29" s="50">
        <v>-0.11075793181800285</v>
      </c>
      <c r="AZ29" s="50">
        <v>-0.21756423358113017</v>
      </c>
      <c r="BA29" s="50">
        <v>115.91578164173156</v>
      </c>
      <c r="BB29">
        <f t="shared" si="22"/>
        <v>112.48967797292379</v>
      </c>
      <c r="BC29">
        <f t="shared" si="23"/>
        <v>-12.51032200746408</v>
      </c>
      <c r="BD29">
        <f t="shared" si="5"/>
        <v>99.979355994877906</v>
      </c>
      <c r="BF29" s="50"/>
      <c r="BG29" s="50"/>
      <c r="BH29" s="50"/>
    </row>
    <row r="30" spans="2:60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O30" s="13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  <c r="AB30" s="58">
        <v>25</v>
      </c>
      <c r="AC30" s="49">
        <v>2.2999999999999998</v>
      </c>
      <c r="AD30" s="50">
        <v>-37.5</v>
      </c>
      <c r="AE30" s="50">
        <f>AE29+(AC30-AC29)*AD30</f>
        <v>2.9921875000000098</v>
      </c>
      <c r="AF30" s="50">
        <f>AF29+(AC30-AC29)*AE29+(AD30*(AC30-AC29)^2)/(2)</f>
        <v>31.13062418619792</v>
      </c>
      <c r="AG30" s="50">
        <f t="shared" si="24"/>
        <v>112.29097587498808</v>
      </c>
      <c r="AH30" s="50">
        <f t="shared" si="24"/>
        <v>-12.709024105088286</v>
      </c>
      <c r="AI30" s="50">
        <f t="shared" si="24"/>
        <v>99.581951799785244</v>
      </c>
      <c r="AJ30" s="50">
        <f t="shared" si="1"/>
        <v>-25.418048200214756</v>
      </c>
      <c r="AK30" s="50">
        <f>SQRT(AG30^2+AH30^2)</f>
        <v>113.00788714360104</v>
      </c>
      <c r="AL30" s="50">
        <f>ATAN2(AG30,AH30)</f>
        <v>-0.11269981021486709</v>
      </c>
      <c r="AM30" s="50">
        <f>ATAN2(AK30,AJ30)</f>
        <v>-0.22124094254654483</v>
      </c>
      <c r="AN30" s="50">
        <f t="shared" si="2"/>
        <v>-6.4572234772372479</v>
      </c>
      <c r="AO30" s="50">
        <f t="shared" si="3"/>
        <v>-12.676172263413347</v>
      </c>
      <c r="AP30" s="50">
        <f t="shared" si="4"/>
        <v>115.83116908228678</v>
      </c>
      <c r="AQ30" s="50">
        <f t="shared" si="11"/>
        <v>-1.1126143646795179</v>
      </c>
      <c r="AR30" s="50">
        <f t="shared" si="12"/>
        <v>-2.1065990621617279</v>
      </c>
      <c r="AS30" s="50">
        <f t="shared" si="13"/>
        <v>-0.84612559444778712</v>
      </c>
      <c r="AT30" s="50">
        <f t="shared" si="25"/>
        <v>0.84878576411322326</v>
      </c>
      <c r="AU30" s="50">
        <f t="shared" si="25"/>
        <v>1.6165018031063632</v>
      </c>
      <c r="AV30" s="50">
        <f t="shared" si="25"/>
        <v>0.70045355230120798</v>
      </c>
      <c r="AX30" s="58">
        <v>25</v>
      </c>
      <c r="AY30" s="50">
        <v>-0.11269981021486709</v>
      </c>
      <c r="AZ30" s="50">
        <v>-0.22124094254654483</v>
      </c>
      <c r="BA30" s="50">
        <v>115.83116908228678</v>
      </c>
      <c r="BB30">
        <f t="shared" si="22"/>
        <v>112.29097587498808</v>
      </c>
      <c r="BC30">
        <f t="shared" si="23"/>
        <v>-12.709024105088284</v>
      </c>
      <c r="BD30">
        <f t="shared" si="5"/>
        <v>99.581951799785244</v>
      </c>
      <c r="BF30" s="50"/>
      <c r="BG30" s="50"/>
      <c r="BH30" s="50"/>
    </row>
    <row r="31" spans="2:60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  <c r="O31" s="13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  <c r="AB31" s="58">
        <v>26</v>
      </c>
      <c r="AC31" s="50">
        <v>2.379785</v>
      </c>
      <c r="AD31" s="50">
        <v>-37.5</v>
      </c>
      <c r="AE31" s="50">
        <f>AE30+(AC31-AC30)*AD31</f>
        <v>2.500000000016378E-4</v>
      </c>
      <c r="AF31" s="50">
        <f>AF30+(AC31-AC30)*AE30+(AD31*(AC31-AC30)^2)/(2)</f>
        <v>31.249999999166668</v>
      </c>
      <c r="AG31" s="50">
        <f t="shared" si="24"/>
        <v>112.24224090334445</v>
      </c>
      <c r="AH31" s="50">
        <f t="shared" si="24"/>
        <v>-12.75775907665551</v>
      </c>
      <c r="AI31" s="50">
        <f t="shared" si="24"/>
        <v>99.484481856688987</v>
      </c>
      <c r="AJ31" s="50">
        <f t="shared" si="1"/>
        <v>-25.515518143311013</v>
      </c>
      <c r="AK31" s="50">
        <f>SQRT(AG31^2+AH31^2)</f>
        <v>112.96495500668513</v>
      </c>
      <c r="AL31" s="50">
        <f>ATAN2(AG31,AH31)</f>
        <v>-0.11317700782240801</v>
      </c>
      <c r="AM31" s="50">
        <f>ATAN2(AK31,AJ31)</f>
        <v>-0.22214340877360308</v>
      </c>
      <c r="AN31" s="50">
        <f t="shared" si="2"/>
        <v>-6.4845648861430831</v>
      </c>
      <c r="AO31" s="50">
        <f t="shared" si="3"/>
        <v>-12.72787976937688</v>
      </c>
      <c r="AP31" s="50">
        <f t="shared" si="4"/>
        <v>115.81071939066793</v>
      </c>
      <c r="AQ31" s="50">
        <f t="shared" si="11"/>
        <v>-0.34268858690023407</v>
      </c>
      <c r="AR31" s="50">
        <f t="shared" si="12"/>
        <v>-0.64808555447180116</v>
      </c>
      <c r="AS31" s="50">
        <f t="shared" si="13"/>
        <v>-0.25630997830231617</v>
      </c>
      <c r="AT31" s="50">
        <f t="shared" si="25"/>
        <v>0.76992577777928384</v>
      </c>
      <c r="AU31" s="50">
        <f t="shared" si="25"/>
        <v>1.4585135076899267</v>
      </c>
      <c r="AV31" s="50">
        <f t="shared" si="25"/>
        <v>0.58981561614547096</v>
      </c>
      <c r="AX31" s="58">
        <v>26</v>
      </c>
      <c r="AY31" s="50">
        <v>-0.113177007822408</v>
      </c>
      <c r="AZ31" s="50">
        <v>-0.22214340877360308</v>
      </c>
      <c r="BA31" s="50">
        <v>115.81071939066793</v>
      </c>
      <c r="BB31">
        <f>BA31*COS(AZ31)*COS(AY31)</f>
        <v>112.24224090334444</v>
      </c>
      <c r="BC31">
        <f t="shared" si="23"/>
        <v>-12.757759076655507</v>
      </c>
      <c r="BD31">
        <f t="shared" si="5"/>
        <v>99.484481856688987</v>
      </c>
      <c r="BF31" s="50"/>
      <c r="BG31" s="50"/>
      <c r="BH31" s="50"/>
    </row>
    <row r="32" spans="2:60" ht="18.75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5"/>
      <c r="O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  <c r="AB32" s="75"/>
      <c r="AC32" s="79">
        <v>0</v>
      </c>
      <c r="AD32" s="62" t="s">
        <v>17</v>
      </c>
      <c r="AE32" s="62" t="s">
        <v>18</v>
      </c>
      <c r="AF32" s="62" t="s">
        <v>19</v>
      </c>
      <c r="AG32" s="50" t="s">
        <v>69</v>
      </c>
      <c r="AH32" s="62" t="s">
        <v>63</v>
      </c>
      <c r="AI32" s="62" t="s">
        <v>64</v>
      </c>
      <c r="AJ32" s="62" t="s">
        <v>65</v>
      </c>
      <c r="AK32" s="62" t="s">
        <v>66</v>
      </c>
      <c r="AL32" s="62" t="s">
        <v>67</v>
      </c>
      <c r="AM32" s="62" t="s">
        <v>68</v>
      </c>
      <c r="AN32" s="64" t="s">
        <v>40</v>
      </c>
      <c r="AO32" s="64" t="s">
        <v>60</v>
      </c>
      <c r="AP32" s="65" t="s">
        <v>44</v>
      </c>
      <c r="AQ32" s="64" t="s">
        <v>58</v>
      </c>
      <c r="AR32" s="64" t="s">
        <v>59</v>
      </c>
      <c r="AS32" s="65" t="s">
        <v>57</v>
      </c>
      <c r="AT32" s="64" t="s">
        <v>61</v>
      </c>
      <c r="AU32" s="64" t="s">
        <v>62</v>
      </c>
      <c r="AV32" s="65" t="s">
        <v>44</v>
      </c>
      <c r="AW32" s="14"/>
      <c r="AX32" s="14"/>
      <c r="AY32" s="14"/>
      <c r="AZ32" s="14"/>
    </row>
    <row r="33" spans="2:52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/>
      <c r="O33" s="13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B33" s="75"/>
      <c r="AC33" s="49">
        <v>0</v>
      </c>
      <c r="AD33" s="50">
        <v>125</v>
      </c>
      <c r="AE33" s="50">
        <v>0</v>
      </c>
      <c r="AF33" s="50">
        <v>125</v>
      </c>
      <c r="AG33" s="50">
        <v>0</v>
      </c>
      <c r="AH33" s="50">
        <f>AG33*$AP$2</f>
        <v>0</v>
      </c>
      <c r="AI33" s="50">
        <f>AG33*$AP$2</f>
        <v>0</v>
      </c>
      <c r="AJ33" s="50">
        <f>AG33*$AR$2</f>
        <v>0</v>
      </c>
      <c r="AK33" s="50">
        <f>AD5*$AP$2</f>
        <v>-15.30931091639486</v>
      </c>
      <c r="AL33" s="50">
        <f>AD5*$AP$2</f>
        <v>-15.30931091639486</v>
      </c>
      <c r="AM33" s="50">
        <f>AD5*$AR$2</f>
        <v>-30.61862177278973</v>
      </c>
      <c r="AN33" s="50">
        <v>0</v>
      </c>
      <c r="AO33" s="50">
        <v>0</v>
      </c>
      <c r="AP33" s="50">
        <f>SQRT(AK5^2+AJ5^2)</f>
        <v>125</v>
      </c>
      <c r="AQ33" s="50">
        <f t="shared" ref="AQ33:AQ59" si="26">AH33*(-SIN(AN33)/(AP33*COS(AO33))) + AI33*((COS(AN33)/(AP33*COS(AO33))))</f>
        <v>0</v>
      </c>
      <c r="AR33" s="50">
        <f t="shared" ref="AR33:AR59" si="27">(-(COS(AN33)*SIN(AO33))/(AP33))*AH33+(-(SIN(AN33)*SIN(AO33))/(AP33))*AI33+(COS(AO33)/AP33)*AJ33</f>
        <v>0</v>
      </c>
      <c r="AS33" s="50">
        <f t="shared" ref="AS33:AS59" si="28">(COS(AN33)*COS(AO33))*AH33+(SIN(AN33)*COS(AO33))*AI33+(SIN(AO33))*AJ33</f>
        <v>0</v>
      </c>
      <c r="AT33" s="50">
        <f>AW22</f>
        <v>0</v>
      </c>
      <c r="AU33" s="50">
        <f>AR33</f>
        <v>0</v>
      </c>
      <c r="AV33" s="50">
        <v>0</v>
      </c>
      <c r="AW33" s="14"/>
      <c r="AX33" s="14"/>
      <c r="AY33" s="14"/>
      <c r="AZ33" s="14"/>
    </row>
    <row r="34" spans="2:52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B34" s="75"/>
      <c r="AC34" s="49">
        <v>0.1</v>
      </c>
      <c r="AD34" s="50">
        <v>124.92345344541802</v>
      </c>
      <c r="AE34" s="50">
        <v>-7.6546554461974309E-2</v>
      </c>
      <c r="AF34" s="50">
        <v>124.84690689113606</v>
      </c>
      <c r="AG34" s="50">
        <v>3.75</v>
      </c>
      <c r="AH34" s="50">
        <f t="shared" ref="AH34:AH59" si="29">AG34*$AP$2</f>
        <v>-1.530931091639486</v>
      </c>
      <c r="AI34" s="50">
        <f t="shared" ref="AI34:AI59" si="30">AG34*$AP$2</f>
        <v>-1.530931091639486</v>
      </c>
      <c r="AJ34" s="50">
        <f>AG34*$AR$2</f>
        <v>-3.0618621772789729</v>
      </c>
      <c r="AK34" s="50">
        <f t="shared" ref="AK34:AK59" si="31">AD6*$AP$2</f>
        <v>-15.30931091639486</v>
      </c>
      <c r="AL34" s="50">
        <f t="shared" ref="AL34:AL59" si="32">AD6*$AP$2</f>
        <v>-15.30931091639486</v>
      </c>
      <c r="AM34" s="50">
        <f t="shared" ref="AM34:AM59" si="33">AD6*$AR$2</f>
        <v>-30.61862177278973</v>
      </c>
      <c r="AN34" s="50">
        <v>-6.1274758878942311E-4</v>
      </c>
      <c r="AO34" s="50">
        <v>-1.2254944869132618E-3</v>
      </c>
      <c r="AP34" s="50">
        <f t="shared" ref="AP34:AP59" si="34">SQRT(AK6^2+AJ6^2)</f>
        <v>124.92357070466927</v>
      </c>
      <c r="AQ34" s="50">
        <f t="shared" si="26"/>
        <v>-1.2262457918730844E-2</v>
      </c>
      <c r="AR34" s="50">
        <f t="shared" si="27"/>
        <v>-2.4524874352974752E-2</v>
      </c>
      <c r="AS34" s="50">
        <f t="shared" si="28"/>
        <v>-1.5262392867835759</v>
      </c>
      <c r="AT34" s="50">
        <f>AQ34-AQ33</f>
        <v>-1.2262457918730844E-2</v>
      </c>
      <c r="AU34" s="50">
        <f>AR34-AR33</f>
        <v>-2.4524874352974752E-2</v>
      </c>
      <c r="AV34" s="50">
        <f>AS34-AS33</f>
        <v>-1.5262392867835759</v>
      </c>
      <c r="AW34" s="14"/>
      <c r="AX34" s="14"/>
      <c r="AY34" s="14"/>
      <c r="AZ34" s="14"/>
    </row>
    <row r="35" spans="2:52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/>
      <c r="O35" s="13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  <c r="AB35" s="75"/>
      <c r="AC35" s="49">
        <v>0.2</v>
      </c>
      <c r="AD35" s="50">
        <v>124.69381378167209</v>
      </c>
      <c r="AE35" s="50">
        <v>-0.30618621784789724</v>
      </c>
      <c r="AF35" s="50">
        <v>124.38762756454422</v>
      </c>
      <c r="AG35" s="50">
        <v>7.5</v>
      </c>
      <c r="AH35" s="50">
        <f t="shared" si="29"/>
        <v>-3.0618621832789721</v>
      </c>
      <c r="AI35" s="50">
        <f t="shared" si="30"/>
        <v>-3.0618621832789721</v>
      </c>
      <c r="AJ35" s="50">
        <f t="shared" ref="AJ35:AJ59" si="35">AG35*$AR$2</f>
        <v>-6.1237243545579458</v>
      </c>
      <c r="AK35" s="50">
        <f t="shared" si="31"/>
        <v>-15.30931091639486</v>
      </c>
      <c r="AL35" s="50">
        <f t="shared" si="32"/>
        <v>-15.30931091639486</v>
      </c>
      <c r="AM35" s="50">
        <f t="shared" si="33"/>
        <v>-30.61862177278973</v>
      </c>
      <c r="AN35" s="50">
        <v>-2.4554995406807674E-3</v>
      </c>
      <c r="AO35" s="50">
        <v>-4.9109546639872588E-3</v>
      </c>
      <c r="AP35" s="50">
        <f t="shared" si="34"/>
        <v>124.69569337157567</v>
      </c>
      <c r="AQ35" s="50">
        <f t="shared" si="26"/>
        <v>-2.4615191401739893E-2</v>
      </c>
      <c r="AR35" s="50">
        <f t="shared" si="27"/>
        <v>-4.9229046991082055E-2</v>
      </c>
      <c r="AS35" s="50">
        <f t="shared" si="28"/>
        <v>-3.0242245157952135</v>
      </c>
      <c r="AT35" s="50">
        <f t="shared" ref="AT35:AT54" si="36">AQ35-AQ34</f>
        <v>-1.2352733483009049E-2</v>
      </c>
      <c r="AU35" s="50">
        <f t="shared" ref="AU35:AU54" si="37">AR35-AR34</f>
        <v>-2.4704172638107303E-2</v>
      </c>
      <c r="AV35" s="50">
        <f t="shared" ref="AV35:AV54" si="38">AS35-AS34</f>
        <v>-1.4979852290116376</v>
      </c>
      <c r="AW35" s="14"/>
      <c r="AX35" s="14"/>
      <c r="AY35" s="14"/>
      <c r="AZ35" s="14"/>
    </row>
    <row r="36" spans="2:52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B36" s="75"/>
      <c r="AC36" s="49">
        <v>0.3</v>
      </c>
      <c r="AD36" s="50">
        <v>124.31108100876222</v>
      </c>
      <c r="AE36" s="50">
        <v>-0.68891899015776858</v>
      </c>
      <c r="AF36" s="50">
        <v>123.62216202022448</v>
      </c>
      <c r="AG36" s="50">
        <v>11.25</v>
      </c>
      <c r="AH36" s="50">
        <f t="shared" si="29"/>
        <v>-4.5927932749184581</v>
      </c>
      <c r="AI36" s="50">
        <f t="shared" si="30"/>
        <v>-4.5927932749184581</v>
      </c>
      <c r="AJ36" s="50">
        <f t="shared" si="35"/>
        <v>-9.1855865318369183</v>
      </c>
      <c r="AK36" s="50">
        <f t="shared" si="31"/>
        <v>-15.30931091639486</v>
      </c>
      <c r="AL36" s="50">
        <f t="shared" si="32"/>
        <v>-15.30931091639486</v>
      </c>
      <c r="AM36" s="50">
        <f t="shared" si="33"/>
        <v>-30.61862177278973</v>
      </c>
      <c r="AN36" s="50">
        <v>-5.5418385220811599E-3</v>
      </c>
      <c r="AO36" s="50">
        <v>-1.1083166477920616E-2</v>
      </c>
      <c r="AP36" s="50">
        <f t="shared" si="34"/>
        <v>124.32062543456155</v>
      </c>
      <c r="AQ36" s="50">
        <f t="shared" si="26"/>
        <v>-3.7149578160735858E-2</v>
      </c>
      <c r="AR36" s="50">
        <f t="shared" si="27"/>
        <v>-7.428888910220191E-2</v>
      </c>
      <c r="AS36" s="50">
        <f t="shared" si="28"/>
        <v>-4.4651865482453026</v>
      </c>
      <c r="AT36" s="50">
        <f t="shared" si="36"/>
        <v>-1.2534386758995965E-2</v>
      </c>
      <c r="AU36" s="50">
        <f t="shared" si="37"/>
        <v>-2.5059842111119855E-2</v>
      </c>
      <c r="AV36" s="50">
        <f t="shared" si="38"/>
        <v>-1.4409620324500891</v>
      </c>
      <c r="AW36" s="14"/>
      <c r="AX36" s="14"/>
      <c r="AY36" s="14"/>
      <c r="AZ36" s="14"/>
    </row>
    <row r="37" spans="2:52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5"/>
      <c r="O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  <c r="AB37" s="75"/>
      <c r="AC37" s="49">
        <v>0.4</v>
      </c>
      <c r="AD37" s="50">
        <v>123.77525512668839</v>
      </c>
      <c r="AE37" s="50">
        <v>-1.2247448713915887</v>
      </c>
      <c r="AF37" s="50">
        <v>122.55051025817684</v>
      </c>
      <c r="AG37" s="50">
        <v>15.000000000000002</v>
      </c>
      <c r="AH37" s="50">
        <f t="shared" si="29"/>
        <v>-6.1237243665579451</v>
      </c>
      <c r="AI37" s="50">
        <f t="shared" si="30"/>
        <v>-6.1237243665579451</v>
      </c>
      <c r="AJ37" s="50">
        <f t="shared" si="35"/>
        <v>-12.247448709115893</v>
      </c>
      <c r="AK37" s="50">
        <f t="shared" si="31"/>
        <v>-15.30931091639486</v>
      </c>
      <c r="AL37" s="50">
        <f t="shared" si="32"/>
        <v>-15.30931091639486</v>
      </c>
      <c r="AM37" s="50">
        <f t="shared" si="33"/>
        <v>-30.61862177278973</v>
      </c>
      <c r="AN37" s="50">
        <v>-9.8945859672323923E-3</v>
      </c>
      <c r="AO37" s="50">
        <v>-1.9786266537547312E-2</v>
      </c>
      <c r="AP37" s="50">
        <f t="shared" si="34"/>
        <v>123.80554826691774</v>
      </c>
      <c r="AQ37" s="50">
        <f t="shared" si="26"/>
        <v>-4.9959199133682054E-2</v>
      </c>
      <c r="AR37" s="50">
        <f t="shared" si="27"/>
        <v>-9.9874396297597035E-2</v>
      </c>
      <c r="AS37" s="50">
        <f t="shared" si="28"/>
        <v>-5.8193316526873486</v>
      </c>
      <c r="AT37" s="50">
        <f t="shared" si="36"/>
        <v>-1.2809620972946197E-2</v>
      </c>
      <c r="AU37" s="50">
        <f t="shared" si="37"/>
        <v>-2.5585507195395124E-2</v>
      </c>
      <c r="AV37" s="50">
        <f t="shared" si="38"/>
        <v>-1.3541451044420461</v>
      </c>
      <c r="AW37" s="14"/>
      <c r="AX37" s="14"/>
      <c r="AY37" s="14"/>
      <c r="AZ37" s="14"/>
    </row>
    <row r="38" spans="2:52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B38" s="75"/>
      <c r="AC38" s="49">
        <v>0.42666666666666669</v>
      </c>
      <c r="AD38" s="50">
        <v>123.60651249969879</v>
      </c>
      <c r="AE38" s="50">
        <v>-1.3934874981166521</v>
      </c>
      <c r="AF38" s="50">
        <v>122.21302500485898</v>
      </c>
      <c r="AG38" s="50">
        <v>16.000000000000004</v>
      </c>
      <c r="AH38" s="50">
        <f t="shared" si="29"/>
        <v>-6.5319726576618091</v>
      </c>
      <c r="AI38" s="50">
        <f t="shared" si="30"/>
        <v>-6.5319726576618091</v>
      </c>
      <c r="AJ38" s="50">
        <f t="shared" si="35"/>
        <v>-13.063945289723621</v>
      </c>
      <c r="AK38" s="50">
        <f t="shared" si="31"/>
        <v>-15.30931091639486</v>
      </c>
      <c r="AL38" s="50">
        <f t="shared" si="32"/>
        <v>-15.30931091639486</v>
      </c>
      <c r="AM38" s="50">
        <f t="shared" si="33"/>
        <v>-30.61862177278973</v>
      </c>
      <c r="AN38" s="50">
        <v>-1.1273099127407839E-2</v>
      </c>
      <c r="AO38" s="50">
        <v>-2.254190180661712E-2</v>
      </c>
      <c r="AP38" s="50">
        <f t="shared" si="34"/>
        <v>123.64578023276468</v>
      </c>
      <c r="AQ38" s="50">
        <f t="shared" si="26"/>
        <v>-5.3433850652376789E-2</v>
      </c>
      <c r="AR38" s="50">
        <f t="shared" si="27"/>
        <v>-0.10680661982577415</v>
      </c>
      <c r="AS38" s="50">
        <f t="shared" si="28"/>
        <v>-6.1618216766141893</v>
      </c>
      <c r="AT38" s="50">
        <f t="shared" si="36"/>
        <v>-3.4746515186947352E-3</v>
      </c>
      <c r="AU38" s="50">
        <f t="shared" si="37"/>
        <v>-6.9322235281771144E-3</v>
      </c>
      <c r="AV38" s="50">
        <f t="shared" si="38"/>
        <v>-0.34249002392684069</v>
      </c>
      <c r="AW38" s="14"/>
      <c r="AX38" s="14"/>
      <c r="AY38" s="14"/>
      <c r="AZ38" s="14"/>
    </row>
    <row r="39" spans="2:52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O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  <c r="AB39" s="75"/>
      <c r="AC39" s="49">
        <v>0.5</v>
      </c>
      <c r="AD39" s="50">
        <v>123.12750117147026</v>
      </c>
      <c r="AE39" s="50">
        <v>-1.8724988255942512</v>
      </c>
      <c r="AF39" s="50">
        <v>121.25500235027924</v>
      </c>
      <c r="AG39" s="50">
        <v>16.000000000000004</v>
      </c>
      <c r="AH39" s="50">
        <f t="shared" si="29"/>
        <v>-6.5319726576618091</v>
      </c>
      <c r="AI39" s="50">
        <f t="shared" si="30"/>
        <v>-6.5319726576618091</v>
      </c>
      <c r="AJ39" s="50">
        <f t="shared" si="35"/>
        <v>-13.063945289723621</v>
      </c>
      <c r="AK39" s="50">
        <f t="shared" si="31"/>
        <v>0</v>
      </c>
      <c r="AL39" s="50">
        <f t="shared" si="32"/>
        <v>0</v>
      </c>
      <c r="AM39" s="50">
        <f t="shared" si="33"/>
        <v>0</v>
      </c>
      <c r="AN39" s="50">
        <v>-1.5206631112694467E-2</v>
      </c>
      <c r="AO39" s="50">
        <v>-3.0402719292333145E-2</v>
      </c>
      <c r="AP39" s="50">
        <f t="shared" si="34"/>
        <v>123.19867208691284</v>
      </c>
      <c r="AQ39" s="50">
        <f t="shared" si="26"/>
        <v>-5.3844805048780371E-2</v>
      </c>
      <c r="AR39" s="50">
        <f t="shared" si="27"/>
        <v>-0.10757766090375459</v>
      </c>
      <c r="AS39" s="50">
        <f t="shared" si="28"/>
        <v>-6.0318013411511782</v>
      </c>
      <c r="AT39" s="50">
        <f t="shared" si="36"/>
        <v>-4.1095439640358167E-4</v>
      </c>
      <c r="AU39" s="50">
        <f t="shared" si="37"/>
        <v>-7.7104107798044164E-4</v>
      </c>
      <c r="AV39" s="50">
        <f t="shared" si="38"/>
        <v>0.13002033546301117</v>
      </c>
      <c r="AW39" s="14"/>
      <c r="AX39" s="14"/>
      <c r="AY39" s="14"/>
      <c r="AZ39" s="14"/>
    </row>
    <row r="40" spans="2:52"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B40" s="75"/>
      <c r="AC40" s="49">
        <v>0.6</v>
      </c>
      <c r="AD40" s="50">
        <v>122.47430390570408</v>
      </c>
      <c r="AE40" s="50">
        <v>-2.5256960903364321</v>
      </c>
      <c r="AF40" s="50">
        <v>119.94860782130688</v>
      </c>
      <c r="AG40" s="50">
        <v>16.000000000000004</v>
      </c>
      <c r="AH40" s="50">
        <f t="shared" si="29"/>
        <v>-6.5319726576618091</v>
      </c>
      <c r="AI40" s="50">
        <f t="shared" si="30"/>
        <v>-6.5319726576618091</v>
      </c>
      <c r="AJ40" s="50">
        <f t="shared" si="35"/>
        <v>-13.063945289723621</v>
      </c>
      <c r="AK40" s="50">
        <f t="shared" si="31"/>
        <v>0</v>
      </c>
      <c r="AL40" s="50">
        <f t="shared" si="32"/>
        <v>0</v>
      </c>
      <c r="AM40" s="50">
        <f t="shared" si="33"/>
        <v>0</v>
      </c>
      <c r="AN40" s="50">
        <v>-2.0619330428608276E-2</v>
      </c>
      <c r="AO40" s="50">
        <v>-4.1212390343547289E-2</v>
      </c>
      <c r="AP40" s="50">
        <f t="shared" si="34"/>
        <v>122.60444861778248</v>
      </c>
      <c r="AQ40" s="50">
        <f t="shared" si="26"/>
        <v>-5.4410128959411018E-2</v>
      </c>
      <c r="AR40" s="50">
        <f t="shared" si="27"/>
        <v>-0.10861244259977562</v>
      </c>
      <c r="AS40" s="50">
        <f t="shared" si="28"/>
        <v>-5.8522339409724244</v>
      </c>
      <c r="AT40" s="50">
        <f t="shared" si="36"/>
        <v>-5.653239106306468E-4</v>
      </c>
      <c r="AU40" s="50">
        <f t="shared" si="37"/>
        <v>-1.034781696021031E-3</v>
      </c>
      <c r="AV40" s="50">
        <f t="shared" si="38"/>
        <v>0.17956740017875372</v>
      </c>
      <c r="AW40" s="14"/>
      <c r="AX40" s="50"/>
      <c r="AY40" s="50"/>
    </row>
    <row r="41" spans="2:52"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O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  <c r="AB41" s="75"/>
      <c r="AC41" s="49">
        <v>0.7</v>
      </c>
      <c r="AD41" s="50">
        <v>121.8211066399379</v>
      </c>
      <c r="AE41" s="50">
        <v>-3.1788933550786127</v>
      </c>
      <c r="AF41" s="50">
        <v>118.64221329233452</v>
      </c>
      <c r="AG41" s="50">
        <v>16.000000000000004</v>
      </c>
      <c r="AH41" s="50">
        <f t="shared" si="29"/>
        <v>-6.5319726576618091</v>
      </c>
      <c r="AI41" s="50">
        <f t="shared" si="30"/>
        <v>-6.5319726576618091</v>
      </c>
      <c r="AJ41" s="50">
        <f t="shared" si="35"/>
        <v>-13.063945289723621</v>
      </c>
      <c r="AK41" s="50">
        <f t="shared" si="31"/>
        <v>0</v>
      </c>
      <c r="AL41" s="50">
        <f t="shared" si="32"/>
        <v>0</v>
      </c>
      <c r="AM41" s="50">
        <f t="shared" si="33"/>
        <v>0</v>
      </c>
      <c r="AN41" s="50">
        <v>-2.6088846141001133E-2</v>
      </c>
      <c r="AO41" s="50">
        <v>-5.2124515340978977E-2</v>
      </c>
      <c r="AP41" s="50">
        <f t="shared" si="34"/>
        <v>122.02831162382873</v>
      </c>
      <c r="AQ41" s="50">
        <f t="shared" si="26"/>
        <v>-5.4981130312806707E-2</v>
      </c>
      <c r="AR41" s="50">
        <f t="shared" si="27"/>
        <v>-0.10962644927665438</v>
      </c>
      <c r="AS41" s="50">
        <f t="shared" si="28"/>
        <v>-5.6700769378947697</v>
      </c>
      <c r="AT41" s="50">
        <f t="shared" si="36"/>
        <v>-5.7100135339568925E-4</v>
      </c>
      <c r="AU41" s="50">
        <f t="shared" si="37"/>
        <v>-1.0140066768787592E-3</v>
      </c>
      <c r="AV41" s="50">
        <f t="shared" si="38"/>
        <v>0.1821570030776547</v>
      </c>
      <c r="AW41" s="14"/>
      <c r="AX41" s="50"/>
      <c r="AY41" s="50"/>
    </row>
    <row r="42" spans="2:52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B42" s="75"/>
      <c r="AC42" s="49">
        <v>0.8</v>
      </c>
      <c r="AD42" s="50">
        <v>121.16790937417171</v>
      </c>
      <c r="AE42" s="50">
        <v>-3.8320906198207938</v>
      </c>
      <c r="AF42" s="50">
        <v>117.33581876336216</v>
      </c>
      <c r="AG42" s="50">
        <v>16.000000000000004</v>
      </c>
      <c r="AH42" s="50">
        <f t="shared" si="29"/>
        <v>-6.5319726576618091</v>
      </c>
      <c r="AI42" s="50">
        <f t="shared" si="30"/>
        <v>-6.5319726576618091</v>
      </c>
      <c r="AJ42" s="50">
        <f t="shared" si="35"/>
        <v>-13.063945289723621</v>
      </c>
      <c r="AK42" s="50">
        <f t="shared" si="31"/>
        <v>0</v>
      </c>
      <c r="AL42" s="50">
        <f t="shared" si="32"/>
        <v>0</v>
      </c>
      <c r="AM42" s="50">
        <f t="shared" si="33"/>
        <v>0</v>
      </c>
      <c r="AN42" s="50">
        <v>-3.1615745117418097E-2</v>
      </c>
      <c r="AO42" s="50">
        <v>-6.3136929201463604E-2</v>
      </c>
      <c r="AP42" s="50">
        <f t="shared" si="34"/>
        <v>121.47051845881798</v>
      </c>
      <c r="AQ42" s="50">
        <f t="shared" si="26"/>
        <v>-5.555779079884976E-2</v>
      </c>
      <c r="AR42" s="50">
        <f t="shared" si="27"/>
        <v>-0.1106179253129967</v>
      </c>
      <c r="AS42" s="50">
        <f t="shared" si="28"/>
        <v>-5.4853632301546256</v>
      </c>
      <c r="AT42" s="50">
        <f t="shared" si="36"/>
        <v>-5.766604860430527E-4</v>
      </c>
      <c r="AU42" s="50">
        <f t="shared" si="37"/>
        <v>-9.9147603634232306E-4</v>
      </c>
      <c r="AV42" s="50">
        <f t="shared" si="38"/>
        <v>0.18471370774014417</v>
      </c>
      <c r="AW42" s="14"/>
      <c r="AX42" s="50"/>
      <c r="AY42" s="50"/>
    </row>
    <row r="43" spans="2:52"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  <c r="O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  <c r="AB43" s="75"/>
      <c r="AC43" s="49">
        <v>0.9</v>
      </c>
      <c r="AD43" s="50">
        <v>120.51471210840553</v>
      </c>
      <c r="AE43" s="50">
        <v>-4.4852878845629744</v>
      </c>
      <c r="AF43" s="50">
        <v>116.02942423438979</v>
      </c>
      <c r="AG43" s="50">
        <v>16.000000000000004</v>
      </c>
      <c r="AH43" s="50">
        <f t="shared" si="29"/>
        <v>-6.5319726576618091</v>
      </c>
      <c r="AI43" s="50">
        <f t="shared" si="30"/>
        <v>-6.5319726576618091</v>
      </c>
      <c r="AJ43" s="50">
        <f t="shared" si="35"/>
        <v>-13.063945289723621</v>
      </c>
      <c r="AK43" s="50">
        <f t="shared" si="31"/>
        <v>0</v>
      </c>
      <c r="AL43" s="50">
        <f t="shared" si="32"/>
        <v>0</v>
      </c>
      <c r="AM43" s="50">
        <f t="shared" si="33"/>
        <v>0</v>
      </c>
      <c r="AN43" s="50">
        <v>-3.7200592158017895E-2</v>
      </c>
      <c r="AO43" s="50">
        <v>-7.4247290163785507E-2</v>
      </c>
      <c r="AP43" s="50">
        <f t="shared" si="34"/>
        <v>120.93132295458372</v>
      </c>
      <c r="AQ43" s="50">
        <f t="shared" si="26"/>
        <v>-5.6140087342452065E-2</v>
      </c>
      <c r="AR43" s="50">
        <f t="shared" si="27"/>
        <v>-0.11158509361232015</v>
      </c>
      <c r="AS43" s="50">
        <f t="shared" si="28"/>
        <v>-5.2981303755004099</v>
      </c>
      <c r="AT43" s="50">
        <f t="shared" si="36"/>
        <v>-5.8229654360230504E-4</v>
      </c>
      <c r="AU43" s="50">
        <f t="shared" si="37"/>
        <v>-9.6716829932344539E-4</v>
      </c>
      <c r="AV43" s="50">
        <f t="shared" si="38"/>
        <v>0.18723285465421569</v>
      </c>
      <c r="AW43" s="14"/>
      <c r="AX43" s="50"/>
      <c r="AY43" s="50"/>
    </row>
    <row r="44" spans="2:52"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B44" s="75"/>
      <c r="AC44" s="49">
        <v>1</v>
      </c>
      <c r="AD44" s="50">
        <v>119.86151484263935</v>
      </c>
      <c r="AE44" s="50">
        <v>-5.1384851493051551</v>
      </c>
      <c r="AF44" s="50">
        <v>114.72302970541743</v>
      </c>
      <c r="AG44" s="50">
        <v>16.000000000000004</v>
      </c>
      <c r="AH44" s="50">
        <f t="shared" si="29"/>
        <v>-6.5319726576618091</v>
      </c>
      <c r="AI44" s="50">
        <f t="shared" si="30"/>
        <v>-6.5319726576618091</v>
      </c>
      <c r="AJ44" s="50">
        <f t="shared" si="35"/>
        <v>-13.063945289723621</v>
      </c>
      <c r="AK44" s="50">
        <f t="shared" si="31"/>
        <v>0</v>
      </c>
      <c r="AL44" s="50">
        <f t="shared" si="32"/>
        <v>0</v>
      </c>
      <c r="AM44" s="50">
        <f t="shared" si="33"/>
        <v>0</v>
      </c>
      <c r="AN44" s="50">
        <v>-4.2843949507735027E-2</v>
      </c>
      <c r="AO44" s="50">
        <v>-8.5453077900636734E-2</v>
      </c>
      <c r="AP44" s="50">
        <f t="shared" si="34"/>
        <v>120.41097495011664</v>
      </c>
      <c r="AQ44" s="50">
        <f t="shared" si="26"/>
        <v>-5.6727991875770059E-2</v>
      </c>
      <c r="AR44" s="50">
        <f t="shared" si="27"/>
        <v>-0.11252616085721399</v>
      </c>
      <c r="AS44" s="50">
        <f t="shared" si="28"/>
        <v>-5.1084206879253866</v>
      </c>
      <c r="AT44" s="50">
        <f t="shared" si="36"/>
        <v>-5.8790453331799414E-4</v>
      </c>
      <c r="AU44" s="50">
        <f t="shared" si="37"/>
        <v>-9.4106724489384508E-4</v>
      </c>
      <c r="AV44" s="50">
        <f t="shared" si="38"/>
        <v>0.18970968757502327</v>
      </c>
      <c r="AW44" s="14"/>
      <c r="AX44" s="50"/>
      <c r="AY44" s="50"/>
    </row>
    <row r="45" spans="2:52"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5"/>
      <c r="O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  <c r="AB45" s="75"/>
      <c r="AC45" s="49">
        <v>1.1000000000000001</v>
      </c>
      <c r="AD45" s="50">
        <v>119.20831757687317</v>
      </c>
      <c r="AE45" s="50">
        <v>-5.7916824140473366</v>
      </c>
      <c r="AF45" s="50">
        <v>113.41663517644507</v>
      </c>
      <c r="AG45" s="50">
        <v>16.000000000000004</v>
      </c>
      <c r="AH45" s="50">
        <f t="shared" si="29"/>
        <v>-6.5319726576618091</v>
      </c>
      <c r="AI45" s="50">
        <f t="shared" si="30"/>
        <v>-6.5319726576618091</v>
      </c>
      <c r="AJ45" s="50">
        <f t="shared" si="35"/>
        <v>-13.063945289723621</v>
      </c>
      <c r="AK45" s="50">
        <f t="shared" si="31"/>
        <v>0</v>
      </c>
      <c r="AL45" s="50">
        <f t="shared" si="32"/>
        <v>0</v>
      </c>
      <c r="AM45" s="50">
        <f t="shared" si="33"/>
        <v>0</v>
      </c>
      <c r="AN45" s="50">
        <v>-4.8546376345375397E-2</v>
      </c>
      <c r="AO45" s="50">
        <v>-9.6751592175193843E-2</v>
      </c>
      <c r="AP45" s="50">
        <f t="shared" si="34"/>
        <v>119.90971981173756</v>
      </c>
      <c r="AQ45" s="50">
        <f t="shared" si="26"/>
        <v>-5.7321471104685079E-2</v>
      </c>
      <c r="AR45" s="50">
        <f t="shared" si="27"/>
        <v>-0.11343932314497507</v>
      </c>
      <c r="AS45" s="50">
        <f t="shared" si="28"/>
        <v>-4.9162813190398893</v>
      </c>
      <c r="AT45" s="50">
        <f t="shared" si="36"/>
        <v>-5.9347922891501981E-4</v>
      </c>
      <c r="AU45" s="50">
        <f t="shared" si="37"/>
        <v>-9.13162287761074E-4</v>
      </c>
      <c r="AV45" s="50">
        <f t="shared" si="38"/>
        <v>0.19213936888549732</v>
      </c>
      <c r="AW45" s="14"/>
      <c r="AX45" s="50"/>
      <c r="AY45" s="50"/>
    </row>
    <row r="46" spans="2:52"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B46" s="75"/>
      <c r="AC46" s="49">
        <v>1.2</v>
      </c>
      <c r="AD46" s="50">
        <v>118.55512031110699</v>
      </c>
      <c r="AE46" s="50">
        <v>-6.4448796787895164</v>
      </c>
      <c r="AF46" s="50">
        <v>112.11024064747271</v>
      </c>
      <c r="AG46" s="50">
        <v>16.000000000000004</v>
      </c>
      <c r="AH46" s="50">
        <f t="shared" si="29"/>
        <v>-6.5319726576618091</v>
      </c>
      <c r="AI46" s="50">
        <f t="shared" si="30"/>
        <v>-6.5319726576618091</v>
      </c>
      <c r="AJ46" s="50">
        <f t="shared" si="35"/>
        <v>-13.063945289723621</v>
      </c>
      <c r="AK46" s="50">
        <f t="shared" si="31"/>
        <v>0</v>
      </c>
      <c r="AL46" s="50">
        <f t="shared" si="32"/>
        <v>0</v>
      </c>
      <c r="AM46" s="50">
        <f t="shared" si="33"/>
        <v>0</v>
      </c>
      <c r="AN46" s="50">
        <v>-5.4308428249079756E-2</v>
      </c>
      <c r="AO46" s="50">
        <v>-0.10813995207961088</v>
      </c>
      <c r="AP46" s="50">
        <f t="shared" si="34"/>
        <v>119.42779794596061</v>
      </c>
      <c r="AQ46" s="50">
        <f t="shared" si="26"/>
        <v>-5.7920486269708901E-2</v>
      </c>
      <c r="AR46" s="50">
        <f t="shared" si="27"/>
        <v>-0.11432277198692534</v>
      </c>
      <c r="AS46" s="50">
        <f t="shared" si="28"/>
        <v>-4.7217643226598307</v>
      </c>
      <c r="AT46" s="50">
        <f t="shared" si="36"/>
        <v>-5.9901516502382235E-4</v>
      </c>
      <c r="AU46" s="50">
        <f t="shared" si="37"/>
        <v>-8.834488419502684E-4</v>
      </c>
      <c r="AV46" s="50">
        <f t="shared" si="38"/>
        <v>0.19451699638005859</v>
      </c>
      <c r="AW46" s="14"/>
      <c r="AX46" s="14"/>
      <c r="AY46" s="50"/>
      <c r="AZ46" s="50"/>
    </row>
    <row r="47" spans="2:52"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/>
      <c r="O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  <c r="AB47" s="75"/>
      <c r="AC47" s="49">
        <v>1.3</v>
      </c>
      <c r="AD47" s="50">
        <v>117.90192304534081</v>
      </c>
      <c r="AE47" s="50">
        <v>-7.0980769435316979</v>
      </c>
      <c r="AF47" s="50">
        <v>110.80384611850035</v>
      </c>
      <c r="AG47" s="50">
        <v>16.000000000000004</v>
      </c>
      <c r="AH47" s="50">
        <f t="shared" si="29"/>
        <v>-6.5319726576618091</v>
      </c>
      <c r="AI47" s="50">
        <f t="shared" si="30"/>
        <v>-6.5319726576618091</v>
      </c>
      <c r="AJ47" s="50">
        <f t="shared" si="35"/>
        <v>-13.063945289723621</v>
      </c>
      <c r="AK47" s="50">
        <f t="shared" si="31"/>
        <v>0</v>
      </c>
      <c r="AL47" s="50">
        <f t="shared" si="32"/>
        <v>0</v>
      </c>
      <c r="AM47" s="50">
        <f t="shared" si="33"/>
        <v>0</v>
      </c>
      <c r="AN47" s="50">
        <v>-6.013065663760693E-2</v>
      </c>
      <c r="AO47" s="50">
        <v>-0.11961509589070109</v>
      </c>
      <c r="AP47" s="50">
        <f t="shared" si="34"/>
        <v>118.96544430679431</v>
      </c>
      <c r="AQ47" s="50">
        <f t="shared" si="26"/>
        <v>-5.8524992901506687E-2</v>
      </c>
      <c r="AR47" s="50">
        <f t="shared" si="27"/>
        <v>-0.11517470064865241</v>
      </c>
      <c r="AS47" s="50">
        <f t="shared" si="28"/>
        <v>-4.5249267012373204</v>
      </c>
      <c r="AT47" s="50">
        <f t="shared" si="36"/>
        <v>-6.0450663179778541E-4</v>
      </c>
      <c r="AU47" s="50">
        <f t="shared" si="37"/>
        <v>-8.5192866172707771E-4</v>
      </c>
      <c r="AV47" s="50">
        <f t="shared" si="38"/>
        <v>0.19683762142251027</v>
      </c>
      <c r="AW47" s="14"/>
      <c r="AX47" s="50"/>
      <c r="AY47" s="50"/>
    </row>
    <row r="48" spans="2:52"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B48" s="75"/>
      <c r="AC48" s="49">
        <v>1.4</v>
      </c>
      <c r="AD48" s="50">
        <v>117.24872577957463</v>
      </c>
      <c r="AE48" s="50">
        <v>-7.7512742082738777</v>
      </c>
      <c r="AF48" s="50">
        <v>109.49745158952798</v>
      </c>
      <c r="AG48" s="50">
        <v>16.000000000000004</v>
      </c>
      <c r="AH48" s="50">
        <f t="shared" si="29"/>
        <v>-6.5319726576618091</v>
      </c>
      <c r="AI48" s="50">
        <f t="shared" si="30"/>
        <v>-6.5319726576618091</v>
      </c>
      <c r="AJ48" s="50">
        <f t="shared" si="35"/>
        <v>-13.063945289723621</v>
      </c>
      <c r="AK48" s="50">
        <f t="shared" si="31"/>
        <v>0</v>
      </c>
      <c r="AL48" s="50">
        <f t="shared" si="32"/>
        <v>0</v>
      </c>
      <c r="AM48" s="50">
        <f t="shared" si="33"/>
        <v>0</v>
      </c>
      <c r="AN48" s="50">
        <v>-6.6013608186909392E-2</v>
      </c>
      <c r="AO48" s="50">
        <v>-0.13117378157555076</v>
      </c>
      <c r="AP48" s="50">
        <f t="shared" si="34"/>
        <v>118.52288789936216</v>
      </c>
      <c r="AQ48" s="50">
        <f t="shared" si="26"/>
        <v>-5.9134940571265837E-2</v>
      </c>
      <c r="AR48" s="50">
        <f t="shared" si="27"/>
        <v>-0.11599331080335182</v>
      </c>
      <c r="AS48" s="50">
        <f t="shared" si="28"/>
        <v>-4.3258304328276953</v>
      </c>
      <c r="AT48" s="50">
        <f t="shared" si="36"/>
        <v>-6.0994766975915049E-4</v>
      </c>
      <c r="AU48" s="50">
        <f t="shared" si="37"/>
        <v>-8.1861015469940346E-4</v>
      </c>
      <c r="AV48" s="50">
        <f t="shared" si="38"/>
        <v>0.19909626840962513</v>
      </c>
      <c r="AW48" s="14"/>
      <c r="AX48" s="50"/>
      <c r="AY48" s="50"/>
    </row>
    <row r="49" spans="2:52"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5"/>
      <c r="O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  <c r="AB49" s="75"/>
      <c r="AC49" s="49">
        <v>1.5</v>
      </c>
      <c r="AD49" s="50">
        <v>116.59552851380845</v>
      </c>
      <c r="AE49" s="50">
        <v>-8.4044714730160592</v>
      </c>
      <c r="AF49" s="50">
        <v>108.19105706055562</v>
      </c>
      <c r="AG49" s="50">
        <v>16.000000000000004</v>
      </c>
      <c r="AH49" s="50">
        <f t="shared" si="29"/>
        <v>-6.5319726576618091</v>
      </c>
      <c r="AI49" s="50">
        <f t="shared" si="30"/>
        <v>-6.5319726576618091</v>
      </c>
      <c r="AJ49" s="50">
        <f t="shared" si="35"/>
        <v>-13.063945289723621</v>
      </c>
      <c r="AK49" s="50">
        <f t="shared" si="31"/>
        <v>0</v>
      </c>
      <c r="AL49" s="50">
        <f t="shared" si="32"/>
        <v>0</v>
      </c>
      <c r="AM49" s="50">
        <f t="shared" si="33"/>
        <v>0</v>
      </c>
      <c r="AN49" s="50">
        <v>-7.195782422149917E-2</v>
      </c>
      <c r="AO49" s="50">
        <v>-0.14281258797677221</v>
      </c>
      <c r="AP49" s="50">
        <f t="shared" si="34"/>
        <v>118.10035128185079</v>
      </c>
      <c r="AQ49" s="50">
        <f t="shared" si="26"/>
        <v>-5.975027263617614E-2</v>
      </c>
      <c r="AR49" s="50">
        <f t="shared" si="27"/>
        <v>-0.11677681946535773</v>
      </c>
      <c r="AS49" s="50">
        <f t="shared" si="28"/>
        <v>-4.1245424773758046</v>
      </c>
      <c r="AT49" s="50">
        <f t="shared" si="36"/>
        <v>-6.1533206491030251E-4</v>
      </c>
      <c r="AU49" s="50">
        <f t="shared" si="37"/>
        <v>-7.8350866200591063E-4</v>
      </c>
      <c r="AV49" s="50">
        <f t="shared" si="38"/>
        <v>0.20128795545189071</v>
      </c>
      <c r="AW49" s="14"/>
      <c r="AX49" s="50"/>
      <c r="AY49" s="50"/>
    </row>
    <row r="50" spans="2:52"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B50" s="75"/>
      <c r="AC50" s="49">
        <v>1.6</v>
      </c>
      <c r="AD50" s="50">
        <v>115.94233124804227</v>
      </c>
      <c r="AE50" s="50">
        <v>-9.0576687377582399</v>
      </c>
      <c r="AF50" s="50">
        <v>106.88466253158326</v>
      </c>
      <c r="AG50" s="50">
        <v>16.000000000000004</v>
      </c>
      <c r="AH50" s="50">
        <f t="shared" si="29"/>
        <v>-6.5319726576618091</v>
      </c>
      <c r="AI50" s="50">
        <f t="shared" si="30"/>
        <v>-6.5319726576618091</v>
      </c>
      <c r="AJ50" s="50">
        <f t="shared" si="35"/>
        <v>-13.063945289723621</v>
      </c>
      <c r="AK50" s="50">
        <f t="shared" si="31"/>
        <v>0</v>
      </c>
      <c r="AL50" s="50">
        <f t="shared" si="32"/>
        <v>0</v>
      </c>
      <c r="AM50" s="50">
        <f t="shared" si="33"/>
        <v>0</v>
      </c>
      <c r="AN50" s="50">
        <v>-7.7963840080129618E-2</v>
      </c>
      <c r="AO50" s="50">
        <v>-0.15452791670355873</v>
      </c>
      <c r="AP50" s="50">
        <f t="shared" si="34"/>
        <v>117.6980500679104</v>
      </c>
      <c r="AQ50" s="50">
        <f t="shared" si="26"/>
        <v>-6.0370925980327221E-2</v>
      </c>
      <c r="AR50" s="50">
        <f t="shared" si="27"/>
        <v>-0.1175234661659163</v>
      </c>
      <c r="AS50" s="50">
        <f t="shared" si="28"/>
        <v>-3.9211347612133163</v>
      </c>
      <c r="AT50" s="50">
        <f t="shared" si="36"/>
        <v>-6.2065334415108142E-4</v>
      </c>
      <c r="AU50" s="50">
        <f t="shared" si="37"/>
        <v>-7.4664670055857307E-4</v>
      </c>
      <c r="AV50" s="50">
        <f t="shared" si="38"/>
        <v>0.20340771616248832</v>
      </c>
      <c r="AW50" s="14"/>
      <c r="AX50" s="50"/>
      <c r="AY50" s="50"/>
    </row>
    <row r="51" spans="2:52"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  <c r="O51" s="1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  <c r="AB51" s="75"/>
      <c r="AC51" s="49">
        <v>1.7</v>
      </c>
      <c r="AD51" s="50">
        <v>115.28913398227608</v>
      </c>
      <c r="AE51" s="50">
        <v>-9.7108660025004205</v>
      </c>
      <c r="AF51" s="50">
        <v>105.5782680026109</v>
      </c>
      <c r="AG51" s="50">
        <v>16.000000000000004</v>
      </c>
      <c r="AH51" s="50">
        <f t="shared" si="29"/>
        <v>-6.5319726576618091</v>
      </c>
      <c r="AI51" s="50">
        <f t="shared" si="30"/>
        <v>-6.5319726576618091</v>
      </c>
      <c r="AJ51" s="50">
        <f t="shared" si="35"/>
        <v>-13.063945289723621</v>
      </c>
      <c r="AK51" s="50">
        <f t="shared" si="31"/>
        <v>0</v>
      </c>
      <c r="AL51" s="50">
        <f t="shared" si="32"/>
        <v>0</v>
      </c>
      <c r="AM51" s="50">
        <f t="shared" si="33"/>
        <v>0</v>
      </c>
      <c r="AN51" s="50">
        <v>-8.4032184455352377E-2</v>
      </c>
      <c r="AO51" s="50">
        <v>-0.16631599475066403</v>
      </c>
      <c r="AP51" s="50">
        <f t="shared" si="34"/>
        <v>117.31619243173608</v>
      </c>
      <c r="AQ51" s="50">
        <f t="shared" si="26"/>
        <v>-6.0996830751372549E-2</v>
      </c>
      <c r="AR51" s="50">
        <f t="shared" si="27"/>
        <v>-0.11823152032836644</v>
      </c>
      <c r="AS51" s="50">
        <f t="shared" si="28"/>
        <v>-3.7156841387881481</v>
      </c>
      <c r="AT51" s="50">
        <f t="shared" si="36"/>
        <v>-6.2590477104532832E-4</v>
      </c>
      <c r="AU51" s="50">
        <f t="shared" si="37"/>
        <v>-7.080541624501363E-4</v>
      </c>
      <c r="AV51" s="50">
        <f t="shared" si="38"/>
        <v>0.20545062242516821</v>
      </c>
      <c r="AW51" s="14"/>
      <c r="AX51" s="50"/>
      <c r="AY51" s="50"/>
    </row>
    <row r="52" spans="2:52">
      <c r="AB52" s="75"/>
      <c r="AC52" s="49">
        <v>1.8</v>
      </c>
      <c r="AD52" s="50">
        <v>114.6359367165099</v>
      </c>
      <c r="AE52" s="50">
        <v>-10.364063267242601</v>
      </c>
      <c r="AF52" s="50">
        <v>104.27187347363854</v>
      </c>
      <c r="AG52" s="50">
        <v>16.000000000000004</v>
      </c>
      <c r="AH52" s="50">
        <f t="shared" si="29"/>
        <v>-6.5319726576618091</v>
      </c>
      <c r="AI52" s="50">
        <f t="shared" si="30"/>
        <v>-6.5319726576618091</v>
      </c>
      <c r="AJ52" s="50">
        <f t="shared" si="35"/>
        <v>-13.063945289723621</v>
      </c>
      <c r="AK52" s="50">
        <f t="shared" si="31"/>
        <v>0</v>
      </c>
      <c r="AL52" s="50">
        <f t="shared" si="32"/>
        <v>0</v>
      </c>
      <c r="AM52" s="50">
        <f t="shared" si="33"/>
        <v>0</v>
      </c>
      <c r="AN52" s="50">
        <v>-9.0163378706545227E-2</v>
      </c>
      <c r="AO52" s="50">
        <v>-0.17817287786291033</v>
      </c>
      <c r="AP52" s="50">
        <f t="shared" si="34"/>
        <v>116.95497861814998</v>
      </c>
      <c r="AQ52" s="50">
        <f t="shared" si="26"/>
        <v>-6.1627910093353944E-2</v>
      </c>
      <c r="AR52" s="50">
        <f t="shared" si="27"/>
        <v>-0.11889928879524357</v>
      </c>
      <c r="AS52" s="50">
        <f t="shared" si="28"/>
        <v>-3.5082723307963244</v>
      </c>
      <c r="AT52" s="50">
        <f t="shared" si="36"/>
        <v>-6.3107934198139426E-4</v>
      </c>
      <c r="AU52" s="50">
        <f t="shared" si="37"/>
        <v>-6.6776846687713332E-4</v>
      </c>
      <c r="AV52" s="50">
        <f t="shared" si="38"/>
        <v>0.20741180799182368</v>
      </c>
      <c r="AW52" s="14"/>
      <c r="AX52" s="50"/>
      <c r="AY52" s="50"/>
    </row>
    <row r="53" spans="2:52">
      <c r="AB53" s="75"/>
      <c r="AC53" s="49">
        <v>1.9</v>
      </c>
      <c r="AD53" s="50">
        <v>113.98273945074372</v>
      </c>
      <c r="AE53" s="50">
        <v>-11.017260531984782</v>
      </c>
      <c r="AF53" s="50">
        <v>102.96547894466617</v>
      </c>
      <c r="AG53" s="50">
        <v>16.000000000000004</v>
      </c>
      <c r="AH53" s="50">
        <f t="shared" si="29"/>
        <v>-6.5319726576618091</v>
      </c>
      <c r="AI53" s="50">
        <f t="shared" si="30"/>
        <v>-6.5319726576618091</v>
      </c>
      <c r="AJ53" s="50">
        <f t="shared" si="35"/>
        <v>-13.063945289723621</v>
      </c>
      <c r="AK53" s="50">
        <f t="shared" si="31"/>
        <v>0</v>
      </c>
      <c r="AL53" s="50">
        <f t="shared" si="32"/>
        <v>0</v>
      </c>
      <c r="AM53" s="50">
        <f t="shared" si="33"/>
        <v>0</v>
      </c>
      <c r="AN53" s="50">
        <v>-9.6357936146048609E-2</v>
      </c>
      <c r="AO53" s="50">
        <v>-0.19009445465786132</v>
      </c>
      <c r="AP53" s="50">
        <f t="shared" si="34"/>
        <v>116.61460046007836</v>
      </c>
      <c r="AQ53" s="50">
        <f t="shared" si="26"/>
        <v>-6.2264079876128989E-2</v>
      </c>
      <c r="AR53" s="50">
        <f t="shared" si="27"/>
        <v>-0.11952512345550659</v>
      </c>
      <c r="AS53" s="50">
        <f t="shared" si="28"/>
        <v>-3.298985838055017</v>
      </c>
      <c r="AT53" s="50">
        <f t="shared" si="36"/>
        <v>-6.361697827750451E-4</v>
      </c>
      <c r="AU53" s="50">
        <f t="shared" si="37"/>
        <v>-6.258346602630166E-4</v>
      </c>
      <c r="AV53" s="50">
        <f t="shared" si="38"/>
        <v>0.20928649274130739</v>
      </c>
      <c r="AW53" s="14"/>
      <c r="AX53" s="50"/>
      <c r="AY53" s="50"/>
    </row>
    <row r="54" spans="2:52">
      <c r="AB54" s="75"/>
      <c r="AC54" s="50">
        <v>1.953125</v>
      </c>
      <c r="AD54" s="50">
        <v>113.63572840330544</v>
      </c>
      <c r="AE54" s="50">
        <v>-11.364271578879066</v>
      </c>
      <c r="AF54" s="50">
        <v>102.27145685114961</v>
      </c>
      <c r="AG54" s="50">
        <v>16.000000000000004</v>
      </c>
      <c r="AH54" s="50">
        <f t="shared" si="29"/>
        <v>-6.5319726576618091</v>
      </c>
      <c r="AI54" s="50">
        <f t="shared" si="30"/>
        <v>-6.5319726576618091</v>
      </c>
      <c r="AJ54" s="50">
        <f t="shared" si="35"/>
        <v>-13.063945289723621</v>
      </c>
      <c r="AK54" s="50">
        <f t="shared" si="31"/>
        <v>0</v>
      </c>
      <c r="AL54" s="50">
        <f t="shared" si="32"/>
        <v>0</v>
      </c>
      <c r="AM54" s="50">
        <f t="shared" si="33"/>
        <v>0</v>
      </c>
      <c r="AN54" s="50">
        <v>-9.9674740540524678E-2</v>
      </c>
      <c r="AO54" s="50">
        <v>-0.19645264545232474</v>
      </c>
      <c r="AP54" s="50">
        <f t="shared" si="34"/>
        <v>116.44231237800746</v>
      </c>
      <c r="AQ54" s="50">
        <f t="shared" si="26"/>
        <v>-6.2604084399247001E-2</v>
      </c>
      <c r="AR54" s="50">
        <f t="shared" si="27"/>
        <v>-0.11983999218070829</v>
      </c>
      <c r="AS54" s="50">
        <f t="shared" si="28"/>
        <v>-3.1870709868759088</v>
      </c>
      <c r="AT54" s="50">
        <f t="shared" si="36"/>
        <v>-3.400045231180121E-4</v>
      </c>
      <c r="AU54" s="50">
        <f t="shared" si="37"/>
        <v>-3.1486872520170017E-4</v>
      </c>
      <c r="AV54" s="50">
        <f t="shared" si="38"/>
        <v>0.11191485117910815</v>
      </c>
      <c r="AW54" s="14"/>
      <c r="AX54" s="50"/>
      <c r="AY54" s="50"/>
    </row>
    <row r="55" spans="2:52">
      <c r="AB55" s="75"/>
      <c r="AC55" s="49">
        <v>2</v>
      </c>
      <c r="AD55" s="50">
        <v>113.40608873955952</v>
      </c>
      <c r="AE55" s="50">
        <v>-11.593911242264989</v>
      </c>
      <c r="AF55" s="50">
        <v>101.81217752455775</v>
      </c>
      <c r="AG55" s="50">
        <v>12.25</v>
      </c>
      <c r="AH55" s="50">
        <f t="shared" si="29"/>
        <v>-5.0010415660223213</v>
      </c>
      <c r="AI55" s="50">
        <f t="shared" si="30"/>
        <v>-5.0010415660223213</v>
      </c>
      <c r="AJ55" s="50">
        <f t="shared" si="35"/>
        <v>-10.002083112444645</v>
      </c>
      <c r="AK55" s="50">
        <f t="shared" si="31"/>
        <v>15.30931091639486</v>
      </c>
      <c r="AL55" s="50">
        <f t="shared" si="32"/>
        <v>15.30931091639486</v>
      </c>
      <c r="AM55" s="50">
        <f t="shared" si="33"/>
        <v>30.61862177278973</v>
      </c>
      <c r="AN55" s="50">
        <v>-0.10187963223706496</v>
      </c>
      <c r="AO55" s="50">
        <v>-0.20066932832678264</v>
      </c>
      <c r="AP55" s="50">
        <f t="shared" si="34"/>
        <v>116.33157289511301</v>
      </c>
      <c r="AQ55" s="50">
        <f t="shared" si="26"/>
        <v>-4.8104108552292975E-2</v>
      </c>
      <c r="AR55" s="50">
        <f t="shared" si="27"/>
        <v>-9.1906767360940014E-2</v>
      </c>
      <c r="AS55" s="50">
        <f t="shared" si="28"/>
        <v>-2.383191399339136</v>
      </c>
      <c r="AT55" s="50">
        <f t="shared" ref="AT55:AV56" si="39">AQ55-AQ53</f>
        <v>1.4159971323836014E-2</v>
      </c>
      <c r="AU55" s="50">
        <f t="shared" si="39"/>
        <v>2.7618356094566573E-2</v>
      </c>
      <c r="AV55" s="50">
        <f t="shared" si="39"/>
        <v>0.91579443871588095</v>
      </c>
      <c r="AW55" s="14"/>
      <c r="AX55" s="50"/>
      <c r="AY55" s="50"/>
    </row>
    <row r="56" spans="2:52">
      <c r="AB56" s="75"/>
      <c r="AC56" s="49">
        <v>2.1</v>
      </c>
      <c r="AD56" s="50">
        <v>112.84147318002344</v>
      </c>
      <c r="AE56" s="50">
        <v>-12.15852680091592</v>
      </c>
      <c r="AF56" s="50">
        <v>100.68294640769847</v>
      </c>
      <c r="AG56" s="50">
        <v>10.4921875</v>
      </c>
      <c r="AH56" s="50">
        <f t="shared" si="29"/>
        <v>-4.2834176168163118</v>
      </c>
      <c r="AI56" s="50">
        <f t="shared" si="30"/>
        <v>-4.2834176168163118</v>
      </c>
      <c r="AJ56" s="50">
        <f t="shared" si="35"/>
        <v>-8.5668352168451261</v>
      </c>
      <c r="AK56" s="50">
        <f t="shared" si="31"/>
        <v>15.30931091639486</v>
      </c>
      <c r="AL56" s="50">
        <f t="shared" si="32"/>
        <v>15.30931091639486</v>
      </c>
      <c r="AM56" s="50">
        <f t="shared" si="33"/>
        <v>30.61862177278973</v>
      </c>
      <c r="AN56" s="50">
        <v>-0.10733464279835543</v>
      </c>
      <c r="AO56" s="50">
        <v>-0.21106619673285237</v>
      </c>
      <c r="AP56" s="50">
        <f t="shared" si="34"/>
        <v>116.07043955640646</v>
      </c>
      <c r="AQ56" s="50">
        <f t="shared" si="26"/>
        <v>-4.1567117820839543E-2</v>
      </c>
      <c r="AR56" s="50">
        <f t="shared" si="27"/>
        <v>-7.9027939004201256E-2</v>
      </c>
      <c r="AS56" s="50">
        <f t="shared" si="28"/>
        <v>-1.9207897893800705</v>
      </c>
      <c r="AT56" s="50">
        <f t="shared" si="39"/>
        <v>2.1036966578407458E-2</v>
      </c>
      <c r="AU56" s="50">
        <f t="shared" si="39"/>
        <v>4.0812053176507032E-2</v>
      </c>
      <c r="AV56" s="50">
        <f t="shared" si="39"/>
        <v>1.2662811974958383</v>
      </c>
      <c r="AW56" s="14"/>
      <c r="AX56" s="50"/>
      <c r="AY56" s="50"/>
    </row>
    <row r="57" spans="2:52">
      <c r="AB57" s="75"/>
      <c r="AC57" s="49">
        <v>2.2000000000000002</v>
      </c>
      <c r="AD57" s="50">
        <v>112.48967797292379</v>
      </c>
      <c r="AE57" s="50">
        <v>-12.510322007464078</v>
      </c>
      <c r="AF57" s="50">
        <v>99.979355994877906</v>
      </c>
      <c r="AG57" s="50">
        <v>6.7421874999999964</v>
      </c>
      <c r="AH57" s="50">
        <f t="shared" si="29"/>
        <v>-2.7524865251768245</v>
      </c>
      <c r="AI57" s="50">
        <f t="shared" si="30"/>
        <v>-2.7524865251768245</v>
      </c>
      <c r="AJ57" s="50">
        <f t="shared" si="35"/>
        <v>-5.5049730395661509</v>
      </c>
      <c r="AK57" s="50">
        <f t="shared" si="31"/>
        <v>15.30931091639486</v>
      </c>
      <c r="AL57" s="50">
        <f t="shared" si="32"/>
        <v>15.30931091639486</v>
      </c>
      <c r="AM57" s="50">
        <f t="shared" si="33"/>
        <v>30.61862177278973</v>
      </c>
      <c r="AN57" s="50">
        <v>-0.11075793181800285</v>
      </c>
      <c r="AO57" s="50">
        <v>-0.21756423358113017</v>
      </c>
      <c r="AP57" s="50">
        <f t="shared" si="34"/>
        <v>115.91578164173156</v>
      </c>
      <c r="AQ57" s="50">
        <f t="shared" si="26"/>
        <v>-2.6857854078642149E-2</v>
      </c>
      <c r="AR57" s="50">
        <f t="shared" si="27"/>
        <v>-5.0899181012087111E-2</v>
      </c>
      <c r="AS57" s="50">
        <f t="shared" si="28"/>
        <v>-1.1858079845835234</v>
      </c>
      <c r="AT57" s="50">
        <f t="shared" ref="AT57:AV59" si="40">AQ57-AQ56</f>
        <v>1.4709263742197394E-2</v>
      </c>
      <c r="AU57" s="50">
        <f t="shared" si="40"/>
        <v>2.8128757992114145E-2</v>
      </c>
      <c r="AV57" s="50">
        <f t="shared" si="40"/>
        <v>0.73498180479654707</v>
      </c>
      <c r="AW57" s="14"/>
      <c r="AX57" s="50"/>
      <c r="AY57" s="50"/>
    </row>
    <row r="58" spans="2:52">
      <c r="AB58" s="75"/>
      <c r="AC58" s="49">
        <v>2.2999999999999998</v>
      </c>
      <c r="AD58" s="50">
        <v>112.29097587498808</v>
      </c>
      <c r="AE58" s="50">
        <v>-12.709024105088286</v>
      </c>
      <c r="AF58" s="50">
        <v>99.581951799785244</v>
      </c>
      <c r="AG58" s="50">
        <v>2.9921875000000098</v>
      </c>
      <c r="AH58" s="50">
        <f t="shared" si="29"/>
        <v>-1.221555433537344</v>
      </c>
      <c r="AI58" s="50">
        <f t="shared" si="30"/>
        <v>-1.221555433537344</v>
      </c>
      <c r="AJ58" s="50">
        <f t="shared" si="35"/>
        <v>-2.4431108622871887</v>
      </c>
      <c r="AK58" s="50">
        <f t="shared" si="31"/>
        <v>15.30931091639486</v>
      </c>
      <c r="AL58" s="50">
        <f t="shared" si="32"/>
        <v>15.30931091639486</v>
      </c>
      <c r="AM58" s="50">
        <f t="shared" si="33"/>
        <v>30.61862177278973</v>
      </c>
      <c r="AN58" s="50">
        <v>-0.11269981021486709</v>
      </c>
      <c r="AO58" s="50">
        <v>-0.22124094254654483</v>
      </c>
      <c r="AP58" s="50">
        <f t="shared" si="34"/>
        <v>115.83116908228678</v>
      </c>
      <c r="AQ58" s="50">
        <f t="shared" si="26"/>
        <v>-1.1956544439650583E-2</v>
      </c>
      <c r="AR58" s="50">
        <f t="shared" si="27"/>
        <v>-2.2617177644313889E-2</v>
      </c>
      <c r="AS58" s="50">
        <f t="shared" si="28"/>
        <v>-0.51407375995997562</v>
      </c>
      <c r="AT58" s="50">
        <f t="shared" si="40"/>
        <v>1.4901309638991566E-2</v>
      </c>
      <c r="AU58" s="50">
        <f t="shared" si="40"/>
        <v>2.8282003367773222E-2</v>
      </c>
      <c r="AV58" s="50">
        <f t="shared" si="40"/>
        <v>0.67173422462354782</v>
      </c>
      <c r="AW58" s="14"/>
      <c r="AX58" s="50"/>
      <c r="AY58" s="50"/>
    </row>
    <row r="59" spans="2:52">
      <c r="AB59" s="75"/>
      <c r="AC59" s="50">
        <v>2.379785</v>
      </c>
      <c r="AD59" s="50">
        <v>112.24224090334445</v>
      </c>
      <c r="AE59" s="50">
        <v>-12.75775907665551</v>
      </c>
      <c r="AF59" s="50">
        <v>99.484481856688987</v>
      </c>
      <c r="AG59" s="50">
        <v>2.500000000016378E-4</v>
      </c>
      <c r="AH59" s="50">
        <f t="shared" si="29"/>
        <v>-1.0206207277663437E-4</v>
      </c>
      <c r="AI59" s="50">
        <f t="shared" si="30"/>
        <v>-1.0206207277663437E-4</v>
      </c>
      <c r="AJ59" s="50">
        <f t="shared" si="35"/>
        <v>-2.041241451532688E-4</v>
      </c>
      <c r="AK59" s="50">
        <f t="shared" si="31"/>
        <v>15.30931091639486</v>
      </c>
      <c r="AL59" s="50">
        <f t="shared" si="32"/>
        <v>15.30931091639486</v>
      </c>
      <c r="AM59" s="50">
        <f t="shared" si="33"/>
        <v>30.61862177278973</v>
      </c>
      <c r="AN59" s="50">
        <v>-0.11317700782240801</v>
      </c>
      <c r="AO59" s="50">
        <v>-0.22214340877360308</v>
      </c>
      <c r="AP59" s="50">
        <f t="shared" si="34"/>
        <v>115.81071939066793</v>
      </c>
      <c r="AQ59" s="50">
        <f t="shared" si="26"/>
        <v>-9.9973967999977329E-7</v>
      </c>
      <c r="AR59" s="50">
        <f t="shared" si="27"/>
        <v>-1.8902509644264423E-6</v>
      </c>
      <c r="AS59" s="50">
        <f t="shared" si="28"/>
        <v>-4.2701220761035134E-5</v>
      </c>
      <c r="AT59" s="50">
        <f t="shared" si="40"/>
        <v>1.1955544699970583E-2</v>
      </c>
      <c r="AU59" s="50">
        <f t="shared" si="40"/>
        <v>2.2615287393349462E-2</v>
      </c>
      <c r="AV59" s="50">
        <f t="shared" si="40"/>
        <v>0.51403105873921462</v>
      </c>
      <c r="AW59" s="14"/>
      <c r="AX59" s="50"/>
      <c r="AY59" s="50"/>
    </row>
    <row r="60" spans="2:52">
      <c r="AB60" s="75"/>
      <c r="AC60" s="76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14"/>
      <c r="AR60" s="75"/>
      <c r="AS60" s="77"/>
      <c r="AT60" s="77"/>
      <c r="AU60" s="77"/>
      <c r="AV60" s="14"/>
      <c r="AW60" s="14"/>
      <c r="AX60" s="50"/>
      <c r="AY60" s="50"/>
    </row>
    <row r="61" spans="2:52" ht="18.75">
      <c r="AB61" s="75"/>
      <c r="AC61" s="76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64" t="s">
        <v>42</v>
      </c>
      <c r="AO61" s="64" t="s">
        <v>43</v>
      </c>
      <c r="AP61" s="65" t="s">
        <v>44</v>
      </c>
      <c r="AQ61" s="64" t="s">
        <v>56</v>
      </c>
      <c r="AR61" s="64" t="s">
        <v>55</v>
      </c>
      <c r="AS61" s="65" t="s">
        <v>57</v>
      </c>
      <c r="AT61" s="64" t="s">
        <v>53</v>
      </c>
      <c r="AU61" s="64" t="s">
        <v>54</v>
      </c>
      <c r="AV61" s="65" t="s">
        <v>44</v>
      </c>
      <c r="AW61" s="14"/>
      <c r="AX61" s="50"/>
      <c r="AY61" s="50"/>
    </row>
    <row r="62" spans="2:52">
      <c r="AB62" s="75"/>
      <c r="AC62" s="76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50">
        <f>DEGREES(AN33)</f>
        <v>0</v>
      </c>
      <c r="AO62" s="50">
        <f>DEGREES(AO33)</f>
        <v>0</v>
      </c>
      <c r="AP62" s="50">
        <v>125</v>
      </c>
      <c r="AQ62" s="50">
        <f>DEGREES(AQ33)</f>
        <v>0</v>
      </c>
      <c r="AR62" s="50">
        <f>DEGREES(AR33)</f>
        <v>0</v>
      </c>
      <c r="AS62" s="50">
        <v>0</v>
      </c>
      <c r="AT62" s="50">
        <v>0</v>
      </c>
      <c r="AU62" s="50">
        <v>0</v>
      </c>
      <c r="AV62" s="50">
        <v>0</v>
      </c>
      <c r="AW62" s="14"/>
      <c r="AX62" s="50"/>
      <c r="AY62" s="50"/>
    </row>
    <row r="63" spans="2:52">
      <c r="AB63" s="75"/>
      <c r="AC63" s="76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50">
        <f t="shared" ref="AN63:AO88" si="41">DEGREES(AN34)</f>
        <v>-3.5107850744451621E-2</v>
      </c>
      <c r="AO63" s="50">
        <f t="shared" si="41"/>
        <v>-7.0215661916680203E-2</v>
      </c>
      <c r="AP63" s="50">
        <v>124.92357070466927</v>
      </c>
      <c r="AQ63" s="50">
        <f t="shared" ref="AQ63:AR88" si="42">DEGREES(AQ34)</f>
        <v>-0.70258708520005275</v>
      </c>
      <c r="AR63" s="50">
        <f t="shared" si="42"/>
        <v>-1.4051717935140888</v>
      </c>
      <c r="AS63" s="50">
        <v>-1.5262392867835759</v>
      </c>
      <c r="AT63" s="50">
        <v>-1.2262457918730844E-2</v>
      </c>
      <c r="AU63" s="50">
        <v>-2.4524874352974752E-2</v>
      </c>
      <c r="AV63" s="50">
        <v>-1.5262392867835759</v>
      </c>
      <c r="AW63" s="14"/>
      <c r="AX63" s="14"/>
      <c r="AY63" s="50"/>
      <c r="AZ63" s="50"/>
    </row>
    <row r="64" spans="2:52">
      <c r="AB64" s="75"/>
      <c r="AC64" s="76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50">
        <f t="shared" si="41"/>
        <v>-0.14068976027732016</v>
      </c>
      <c r="AO64" s="50">
        <f t="shared" si="41"/>
        <v>-0.28137697562655728</v>
      </c>
      <c r="AP64" s="50">
        <v>124.69569337157567</v>
      </c>
      <c r="AQ64" s="50">
        <f t="shared" si="42"/>
        <v>-1.4103465792264087</v>
      </c>
      <c r="AR64" s="50">
        <f t="shared" si="42"/>
        <v>-2.8206166220402062</v>
      </c>
      <c r="AS64" s="50">
        <v>-3.0242245157952135</v>
      </c>
      <c r="AT64" s="50">
        <v>-1.2352733483009049E-2</v>
      </c>
      <c r="AU64" s="50">
        <v>-2.4704172638107303E-2</v>
      </c>
      <c r="AV64" s="50">
        <v>-1.4979852290116376</v>
      </c>
      <c r="AW64" s="14"/>
      <c r="AX64" s="14"/>
      <c r="AY64" s="50"/>
      <c r="AZ64" s="50"/>
    </row>
    <row r="65" spans="28:52">
      <c r="AB65" s="75"/>
      <c r="AC65" s="76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50">
        <f t="shared" si="41"/>
        <v>-0.31752395805826816</v>
      </c>
      <c r="AO65" s="50">
        <f t="shared" si="41"/>
        <v>-0.63501866282572483</v>
      </c>
      <c r="AP65" s="50">
        <v>124.32062543456155</v>
      </c>
      <c r="AQ65" s="50">
        <f t="shared" si="42"/>
        <v>-2.1285140393015398</v>
      </c>
      <c r="AR65" s="50">
        <f t="shared" si="42"/>
        <v>-4.2564398102715852</v>
      </c>
      <c r="AS65" s="50">
        <v>-4.4651865482453026</v>
      </c>
      <c r="AT65" s="50">
        <v>-1.2534386758995965E-2</v>
      </c>
      <c r="AU65" s="50">
        <v>-2.5059842111119855E-2</v>
      </c>
      <c r="AV65" s="50">
        <v>-1.4409620324500891</v>
      </c>
      <c r="AW65" s="14"/>
      <c r="AX65" s="14"/>
      <c r="AY65" s="50"/>
      <c r="AZ65" s="50"/>
    </row>
    <row r="66" spans="28:52">
      <c r="AB66" s="75"/>
      <c r="AC66" s="76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50">
        <f t="shared" si="41"/>
        <v>-0.56691801595178559</v>
      </c>
      <c r="AO66" s="50">
        <f t="shared" si="41"/>
        <v>-1.1336695649223896</v>
      </c>
      <c r="AP66" s="50">
        <v>123.80554826691774</v>
      </c>
      <c r="AQ66" s="50">
        <f t="shared" si="42"/>
        <v>-2.8624512582136203</v>
      </c>
      <c r="AR66" s="50">
        <f t="shared" si="42"/>
        <v>-5.7223813892693256</v>
      </c>
      <c r="AS66" s="50">
        <v>-5.8193316526873486</v>
      </c>
      <c r="AT66" s="50">
        <v>-1.2809620972946197E-2</v>
      </c>
      <c r="AU66" s="50">
        <v>-2.5585507195395124E-2</v>
      </c>
      <c r="AV66" s="50">
        <v>-1.3541451044420461</v>
      </c>
      <c r="AW66" s="14"/>
      <c r="AX66" s="14"/>
      <c r="AY66" s="50"/>
      <c r="AZ66" s="50"/>
    </row>
    <row r="67" spans="28:52">
      <c r="AB67" s="75"/>
      <c r="AC67" s="76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50">
        <f t="shared" si="41"/>
        <v>-0.64590100203308032</v>
      </c>
      <c r="AO67" s="50">
        <f t="shared" si="41"/>
        <v>-1.2915558357174866</v>
      </c>
      <c r="AP67" s="50">
        <v>123.64578023276468</v>
      </c>
      <c r="AQ67" s="50">
        <f t="shared" si="42"/>
        <v>-3.0615341255135506</v>
      </c>
      <c r="AR67" s="50">
        <f t="shared" si="42"/>
        <v>-6.1195685400751625</v>
      </c>
      <c r="AS67" s="50">
        <v>-6.1618216766141893</v>
      </c>
      <c r="AT67" s="50">
        <v>-3.4746515186947352E-3</v>
      </c>
      <c r="AU67" s="50">
        <v>-6.9322235281771144E-3</v>
      </c>
      <c r="AV67" s="50">
        <v>-0.34249002392684069</v>
      </c>
      <c r="AW67" s="14"/>
      <c r="AX67" s="14"/>
      <c r="AY67" s="50"/>
      <c r="AZ67" s="50"/>
    </row>
    <row r="68" spans="28:52">
      <c r="AB68" s="75"/>
      <c r="AC68" s="76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50">
        <f t="shared" si="41"/>
        <v>-0.87127578336971989</v>
      </c>
      <c r="AO68" s="50">
        <f t="shared" si="41"/>
        <v>-1.7419475011716541</v>
      </c>
      <c r="AP68" s="50">
        <v>123.19867208691284</v>
      </c>
      <c r="AQ68" s="50">
        <f t="shared" si="42"/>
        <v>-3.0850800779998222</v>
      </c>
      <c r="AR68" s="50">
        <f t="shared" si="42"/>
        <v>-6.1637459396746594</v>
      </c>
      <c r="AS68" s="50">
        <v>-6.0318013411511782</v>
      </c>
      <c r="AT68" s="50">
        <v>-4.1095439640358167E-4</v>
      </c>
      <c r="AU68" s="50">
        <v>-7.7104107798044164E-4</v>
      </c>
      <c r="AV68" s="50">
        <v>0.13002033546301117</v>
      </c>
      <c r="AW68" s="14"/>
      <c r="AX68" s="14"/>
      <c r="AY68" s="50"/>
      <c r="AZ68" s="50"/>
    </row>
    <row r="69" spans="28:52">
      <c r="AB69" s="75"/>
      <c r="AC69" s="76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50">
        <f t="shared" si="41"/>
        <v>-1.181400609944929</v>
      </c>
      <c r="AO69" s="50">
        <f t="shared" si="41"/>
        <v>-2.3612960303309687</v>
      </c>
      <c r="AP69" s="50">
        <v>122.60444861778248</v>
      </c>
      <c r="AQ69" s="50">
        <f t="shared" si="42"/>
        <v>-3.1174707521367888</v>
      </c>
      <c r="AR69" s="50">
        <f t="shared" si="42"/>
        <v>-6.2230345635740534</v>
      </c>
      <c r="AS69" s="50">
        <v>-5.8522339409724244</v>
      </c>
      <c r="AT69" s="50">
        <v>-5.653239106306468E-4</v>
      </c>
      <c r="AU69" s="50">
        <v>-1.034781696021031E-3</v>
      </c>
      <c r="AV69" s="50">
        <v>0.17956740017875372</v>
      </c>
      <c r="AW69" s="14"/>
      <c r="AX69" s="14"/>
      <c r="AY69" s="50"/>
      <c r="AZ69" s="50"/>
    </row>
    <row r="70" spans="28:52">
      <c r="AB70" s="75"/>
      <c r="AC70" s="76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50">
        <f t="shared" si="41"/>
        <v>-1.4947807762455296</v>
      </c>
      <c r="AO70" s="50">
        <f t="shared" si="41"/>
        <v>-2.9865147382030086</v>
      </c>
      <c r="AP70" s="50">
        <v>122.02831162382873</v>
      </c>
      <c r="AQ70" s="50">
        <f t="shared" si="42"/>
        <v>-3.1501867197826199</v>
      </c>
      <c r="AR70" s="50">
        <f t="shared" si="42"/>
        <v>-6.2811328665572921</v>
      </c>
      <c r="AS70" s="50">
        <v>-5.6700769378947697</v>
      </c>
      <c r="AT70" s="50">
        <v>-5.7100135339568925E-4</v>
      </c>
      <c r="AU70" s="50">
        <v>-1.0140066768787592E-3</v>
      </c>
      <c r="AV70" s="50">
        <v>0.1821570030776547</v>
      </c>
      <c r="AW70" s="14"/>
      <c r="AX70" s="14"/>
      <c r="AY70" s="50"/>
      <c r="AZ70" s="50"/>
    </row>
    <row r="71" spans="28:52">
      <c r="AB71" s="75"/>
      <c r="AC71" s="76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50">
        <f t="shared" si="41"/>
        <v>-1.8114487613893964</v>
      </c>
      <c r="AO71" s="50">
        <f t="shared" si="41"/>
        <v>-3.6174795746601474</v>
      </c>
      <c r="AP71" s="50">
        <v>121.47051845881798</v>
      </c>
      <c r="AQ71" s="50">
        <f t="shared" si="42"/>
        <v>-3.1832269318448496</v>
      </c>
      <c r="AR71" s="50">
        <f t="shared" si="42"/>
        <v>-6.3379402589280671</v>
      </c>
      <c r="AS71" s="50">
        <v>-5.4853632301546256</v>
      </c>
      <c r="AT71" s="50">
        <v>-5.766604860430527E-4</v>
      </c>
      <c r="AU71" s="50">
        <v>-9.9147603634232306E-4</v>
      </c>
      <c r="AV71" s="50">
        <v>0.18471370774014417</v>
      </c>
      <c r="AW71" s="14"/>
      <c r="AX71" s="14"/>
      <c r="AY71" s="14"/>
      <c r="AZ71" s="14"/>
    </row>
    <row r="72" spans="28:52">
      <c r="AB72" s="75"/>
      <c r="AC72" s="76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50">
        <f t="shared" si="41"/>
        <v>-2.1314369260418928</v>
      </c>
      <c r="AO72" s="50">
        <f t="shared" si="41"/>
        <v>-4.2540563666681006</v>
      </c>
      <c r="AP72" s="50">
        <v>120.93132295458372</v>
      </c>
      <c r="AQ72" s="50">
        <f t="shared" si="42"/>
        <v>-3.2165900662183171</v>
      </c>
      <c r="AR72" s="50">
        <f t="shared" si="42"/>
        <v>-6.3933549205581457</v>
      </c>
      <c r="AS72" s="50">
        <v>-5.2981303755004099</v>
      </c>
      <c r="AT72" s="50">
        <v>-5.8229654360230504E-4</v>
      </c>
      <c r="AU72" s="50">
        <v>-9.6716829932344539E-4</v>
      </c>
      <c r="AV72" s="50">
        <v>0.18723285465421569</v>
      </c>
      <c r="AW72" s="14"/>
      <c r="AX72" s="14"/>
      <c r="AY72" s="14"/>
      <c r="AZ72" s="14"/>
    </row>
    <row r="73" spans="28:52">
      <c r="AB73" s="75"/>
      <c r="AC73" s="76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50">
        <f t="shared" si="41"/>
        <v>-2.454777484464818</v>
      </c>
      <c r="AO73" s="50">
        <f t="shared" si="41"/>
        <v>-4.8961007101091303</v>
      </c>
      <c r="AP73" s="50">
        <v>120.41097495011664</v>
      </c>
      <c r="AQ73" s="50">
        <f t="shared" si="42"/>
        <v>-3.2502745147340466</v>
      </c>
      <c r="AR73" s="50">
        <f t="shared" si="42"/>
        <v>-6.447274101928568</v>
      </c>
      <c r="AS73" s="50">
        <v>-5.1084206879253866</v>
      </c>
      <c r="AT73" s="50">
        <v>-5.8790453331799414E-4</v>
      </c>
      <c r="AU73" s="50">
        <v>-9.4106724489384508E-4</v>
      </c>
      <c r="AV73" s="50">
        <v>0.18970968757502327</v>
      </c>
      <c r="AW73" s="14"/>
      <c r="AX73" s="14"/>
      <c r="AY73" s="14"/>
      <c r="AZ73" s="14"/>
    </row>
    <row r="74" spans="28:52">
      <c r="AB74" s="75"/>
      <c r="AC74" s="76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50">
        <f t="shared" si="41"/>
        <v>-2.7815024752437441</v>
      </c>
      <c r="AO74" s="50">
        <f t="shared" si="41"/>
        <v>-5.5434578928095677</v>
      </c>
      <c r="AP74" s="50">
        <v>119.90971981173756</v>
      </c>
      <c r="AQ74" s="50">
        <f t="shared" si="42"/>
        <v>-3.2842783697795559</v>
      </c>
      <c r="AR74" s="50">
        <f t="shared" si="42"/>
        <v>-6.4995944470277882</v>
      </c>
      <c r="AS74" s="50">
        <v>-4.9162813190398893</v>
      </c>
      <c r="AT74" s="50">
        <v>-5.9347922891501981E-4</v>
      </c>
      <c r="AU74" s="50">
        <v>-9.13162287761074E-4</v>
      </c>
      <c r="AV74" s="50">
        <v>0.19213936888549732</v>
      </c>
      <c r="AW74" s="14"/>
      <c r="AX74" s="14"/>
      <c r="AY74" s="14"/>
      <c r="AZ74" s="14"/>
    </row>
    <row r="75" spans="28:52">
      <c r="AB75" s="75"/>
      <c r="AC75" s="76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50">
        <f t="shared" si="41"/>
        <v>-3.1116437306613252</v>
      </c>
      <c r="AO75" s="50">
        <f t="shared" si="41"/>
        <v>-6.195962850908673</v>
      </c>
      <c r="AP75" s="50">
        <v>119.42779794596061</v>
      </c>
      <c r="AQ75" s="50">
        <f t="shared" si="42"/>
        <v>-3.3185994105997532</v>
      </c>
      <c r="AR75" s="50">
        <f t="shared" si="42"/>
        <v>-6.5502123370872587</v>
      </c>
      <c r="AS75" s="50">
        <v>-4.7217643226598307</v>
      </c>
      <c r="AT75" s="50">
        <v>-5.9901516502382235E-4</v>
      </c>
      <c r="AU75" s="50">
        <v>-8.834488419502684E-4</v>
      </c>
      <c r="AV75" s="50">
        <v>0.19451699638005859</v>
      </c>
      <c r="AW75" s="14"/>
      <c r="AX75" s="14"/>
      <c r="AY75" s="14"/>
      <c r="AZ75" s="14"/>
    </row>
    <row r="76" spans="28:52">
      <c r="AB76" s="75"/>
      <c r="AC76" s="76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50">
        <f t="shared" si="41"/>
        <v>-3.4452328446851865</v>
      </c>
      <c r="AO76" s="50">
        <f t="shared" si="41"/>
        <v>-6.853440160589809</v>
      </c>
      <c r="AP76" s="50">
        <v>118.96544430679431</v>
      </c>
      <c r="AQ76" s="50">
        <f t="shared" si="42"/>
        <v>-3.3532350892894351</v>
      </c>
      <c r="AR76" s="50">
        <f t="shared" si="42"/>
        <v>-6.5990242538504482</v>
      </c>
      <c r="AS76" s="50">
        <v>-4.5249267012373204</v>
      </c>
      <c r="AT76" s="50">
        <v>-6.0450663179778541E-4</v>
      </c>
      <c r="AU76" s="50">
        <v>-8.5192866172707771E-4</v>
      </c>
      <c r="AV76" s="50">
        <v>0.19683762142251027</v>
      </c>
      <c r="AW76" s="14"/>
      <c r="AX76" s="14"/>
      <c r="AY76" s="14"/>
      <c r="AZ76" s="14"/>
    </row>
    <row r="77" spans="28:52">
      <c r="AB77" s="75"/>
      <c r="AC77" s="76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50">
        <f t="shared" si="41"/>
        <v>-3.7823011395401664</v>
      </c>
      <c r="AO77" s="50">
        <f t="shared" si="41"/>
        <v>-7.5157040670499766</v>
      </c>
      <c r="AP77" s="50">
        <v>118.52288789936216</v>
      </c>
      <c r="AQ77" s="50">
        <f t="shared" si="42"/>
        <v>-3.388182516490474</v>
      </c>
      <c r="AR77" s="50">
        <f t="shared" si="42"/>
        <v>-6.6459271607812758</v>
      </c>
      <c r="AS77" s="50">
        <v>-4.3258304328276953</v>
      </c>
      <c r="AT77" s="50">
        <v>-6.0994766975915049E-4</v>
      </c>
      <c r="AU77" s="50">
        <v>-8.1861015469940346E-4</v>
      </c>
      <c r="AV77" s="50">
        <v>0.19909626840962513</v>
      </c>
      <c r="AW77" s="14"/>
      <c r="AX77" s="14"/>
      <c r="AY77" s="14"/>
      <c r="AZ77" s="14"/>
    </row>
    <row r="78" spans="28:52">
      <c r="AB78" s="75"/>
      <c r="AC78" s="76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50">
        <f t="shared" si="41"/>
        <v>-4.1228796308361515</v>
      </c>
      <c r="AO78" s="50">
        <f t="shared" si="41"/>
        <v>-8.1825585524098123</v>
      </c>
      <c r="AP78" s="50">
        <v>118.10035128185079</v>
      </c>
      <c r="AQ78" s="50">
        <f t="shared" si="42"/>
        <v>-3.4234384468089041</v>
      </c>
      <c r="AR78" s="50">
        <f t="shared" si="42"/>
        <v>-6.690818900326156</v>
      </c>
      <c r="AS78" s="50">
        <v>-4.1245424773758046</v>
      </c>
      <c r="AT78" s="50">
        <v>-6.1533206491030251E-4</v>
      </c>
      <c r="AU78" s="50">
        <v>-7.8350866200591063E-4</v>
      </c>
      <c r="AV78" s="50">
        <v>0.20128795545189071</v>
      </c>
      <c r="AW78" s="14"/>
      <c r="AX78" s="14"/>
      <c r="AY78" s="14"/>
      <c r="AZ78" s="14"/>
    </row>
    <row r="79" spans="28:52">
      <c r="AB79" s="75"/>
      <c r="AC79" s="76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50">
        <f t="shared" si="41"/>
        <v>-4.4669989912243171</v>
      </c>
      <c r="AO79" s="50">
        <f t="shared" si="41"/>
        <v>-8.8537974440630514</v>
      </c>
      <c r="AP79" s="50">
        <v>117.6980500679104</v>
      </c>
      <c r="AQ79" s="50">
        <f t="shared" si="42"/>
        <v>-3.4589992639694418</v>
      </c>
      <c r="AR79" s="50">
        <f t="shared" si="42"/>
        <v>-6.7335986050555308</v>
      </c>
      <c r="AS79" s="50">
        <v>-3.9211347612133163</v>
      </c>
      <c r="AT79" s="50">
        <v>-6.2065334415108142E-4</v>
      </c>
      <c r="AU79" s="50">
        <v>-7.4664670055857307E-4</v>
      </c>
      <c r="AV79" s="50">
        <v>0.20340771616248832</v>
      </c>
      <c r="AW79" s="14"/>
      <c r="AX79" s="14"/>
      <c r="AY79" s="14"/>
      <c r="AZ79" s="14"/>
    </row>
    <row r="80" spans="28:52">
      <c r="AB80" s="75"/>
      <c r="AC80" s="76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50">
        <f t="shared" si="41"/>
        <v>-4.8146895125565337</v>
      </c>
      <c r="AO80" s="50">
        <f t="shared" si="41"/>
        <v>-9.5292045647330035</v>
      </c>
      <c r="AP80" s="50">
        <v>117.31619243173608</v>
      </c>
      <c r="AQ80" s="50">
        <f t="shared" si="42"/>
        <v>-3.4948609657274412</v>
      </c>
      <c r="AR80" s="50">
        <f t="shared" si="42"/>
        <v>-6.7741671202305938</v>
      </c>
      <c r="AS80" s="50">
        <v>-3.7156841387881481</v>
      </c>
      <c r="AT80" s="50">
        <v>-6.2590477104532832E-4</v>
      </c>
      <c r="AU80" s="50">
        <v>-7.080541624501363E-4</v>
      </c>
      <c r="AV80" s="50">
        <v>0.20545062242516821</v>
      </c>
      <c r="AW80" s="14"/>
      <c r="AX80" s="14"/>
      <c r="AY80" s="14"/>
      <c r="AZ80" s="14"/>
    </row>
    <row r="81" spans="28:52">
      <c r="AB81" s="75"/>
      <c r="AC81" s="76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50">
        <f t="shared" si="41"/>
        <v>-5.1659810665247567</v>
      </c>
      <c r="AO81" s="50">
        <f t="shared" si="41"/>
        <v>-10.208553925244656</v>
      </c>
      <c r="AP81" s="50">
        <v>116.95497861814998</v>
      </c>
      <c r="AQ81" s="50">
        <f t="shared" si="42"/>
        <v>-3.5310191485608682</v>
      </c>
      <c r="AR81" s="50">
        <f t="shared" si="42"/>
        <v>-6.812427435074575</v>
      </c>
      <c r="AS81" s="50">
        <v>-3.5082723307963244</v>
      </c>
      <c r="AT81" s="50">
        <v>-6.3107934198139426E-4</v>
      </c>
      <c r="AU81" s="50">
        <v>-6.6776846687713332E-4</v>
      </c>
      <c r="AV81" s="50">
        <v>0.20741180799182368</v>
      </c>
      <c r="AW81" s="14"/>
      <c r="AX81" s="14"/>
      <c r="AY81" s="14"/>
      <c r="AZ81" s="14"/>
    </row>
    <row r="82" spans="28:52">
      <c r="AB82" s="75"/>
      <c r="AC82" s="76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50">
        <f t="shared" si="41"/>
        <v>-5.5209030637596666</v>
      </c>
      <c r="AO82" s="50">
        <f t="shared" si="41"/>
        <v>-10.891609960736448</v>
      </c>
      <c r="AP82" s="50">
        <v>116.61460046007836</v>
      </c>
      <c r="AQ82" s="50">
        <f t="shared" si="42"/>
        <v>-3.5674689921676328</v>
      </c>
      <c r="AR82" s="50">
        <f t="shared" si="42"/>
        <v>-6.84828511978065</v>
      </c>
      <c r="AS82" s="50">
        <v>-3.298985838055017</v>
      </c>
      <c r="AT82" s="50">
        <v>-6.361697827750451E-4</v>
      </c>
      <c r="AU82" s="50">
        <v>-6.258346602630166E-4</v>
      </c>
      <c r="AV82" s="50">
        <v>0.20928649274130739</v>
      </c>
      <c r="AW82" s="14"/>
      <c r="AX82" s="14"/>
      <c r="AY82" s="14"/>
      <c r="AZ82" s="14"/>
    </row>
    <row r="83" spans="28:52">
      <c r="AB83" s="75"/>
      <c r="AC83" s="76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50">
        <f t="shared" si="41"/>
        <v>-5.7109419570335902</v>
      </c>
      <c r="AO83" s="50">
        <f t="shared" si="41"/>
        <v>-11.255907458598132</v>
      </c>
      <c r="AP83" s="50">
        <v>116.44231237800746</v>
      </c>
      <c r="AQ83" s="50">
        <f t="shared" si="42"/>
        <v>-3.5869498163576528</v>
      </c>
      <c r="AR83" s="50">
        <f t="shared" si="42"/>
        <v>-6.866325768835372</v>
      </c>
      <c r="AS83" s="50">
        <v>-3.1870709868759088</v>
      </c>
      <c r="AT83" s="50">
        <v>-3.400045231180121E-4</v>
      </c>
      <c r="AU83" s="50">
        <v>-3.1486872520170017E-4</v>
      </c>
      <c r="AV83" s="50">
        <v>0.11191485117910815</v>
      </c>
      <c r="AW83" s="14"/>
      <c r="AX83" s="14"/>
      <c r="AY83" s="14"/>
      <c r="AZ83" s="14"/>
    </row>
    <row r="84" spans="28:52">
      <c r="AB84" s="75"/>
      <c r="AC84" s="76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50">
        <f t="shared" si="41"/>
        <v>-5.8372729455287882</v>
      </c>
      <c r="AO84" s="50">
        <f t="shared" si="41"/>
        <v>-11.497505590849663</v>
      </c>
      <c r="AP84" s="50">
        <v>116.33157289511301</v>
      </c>
      <c r="AQ84" s="50">
        <f t="shared" si="42"/>
        <v>-2.7561623972855558</v>
      </c>
      <c r="AR84" s="50">
        <f t="shared" si="42"/>
        <v>-5.2658698784725697</v>
      </c>
      <c r="AS84" s="50">
        <v>-2.383191399339136</v>
      </c>
      <c r="AT84" s="50">
        <v>1.4159971323836014E-2</v>
      </c>
      <c r="AU84" s="50">
        <v>2.7618356094566573E-2</v>
      </c>
      <c r="AV84" s="50">
        <v>0.91579443871588095</v>
      </c>
      <c r="AW84" s="14"/>
      <c r="AX84" s="14"/>
      <c r="AY84" s="14"/>
      <c r="AZ84" s="14"/>
    </row>
    <row r="85" spans="28:52">
      <c r="AB85" s="75"/>
      <c r="AC85" s="76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50">
        <f t="shared" si="41"/>
        <v>-6.1498220278900222</v>
      </c>
      <c r="AO85" s="50">
        <f t="shared" si="41"/>
        <v>-12.093202270670366</v>
      </c>
      <c r="AP85" s="50">
        <v>116.07043955640646</v>
      </c>
      <c r="AQ85" s="50">
        <f t="shared" si="42"/>
        <v>-2.3816204176571376</v>
      </c>
      <c r="AR85" s="50">
        <f t="shared" si="42"/>
        <v>-4.5279673685580342</v>
      </c>
      <c r="AS85" s="50">
        <v>-1.9207897893800705</v>
      </c>
      <c r="AT85" s="50">
        <v>2.1036966578407458E-2</v>
      </c>
      <c r="AU85" s="50">
        <v>4.0812053176507032E-2</v>
      </c>
      <c r="AV85" s="50">
        <v>1.2662811974958383</v>
      </c>
      <c r="AW85" s="14"/>
      <c r="AX85" s="14"/>
      <c r="AY85" s="14"/>
      <c r="AZ85" s="14"/>
    </row>
    <row r="86" spans="28:52">
      <c r="AB86" s="75"/>
      <c r="AC86" s="76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50">
        <f t="shared" si="41"/>
        <v>-6.3459620407692965</v>
      </c>
      <c r="AO86" s="50">
        <f t="shared" si="41"/>
        <v>-12.465512357197175</v>
      </c>
      <c r="AP86" s="50">
        <v>115.91578164173156</v>
      </c>
      <c r="AQ86" s="50">
        <f t="shared" si="42"/>
        <v>-1.5388416854844194</v>
      </c>
      <c r="AR86" s="50">
        <f t="shared" si="42"/>
        <v>-2.9163082526650093</v>
      </c>
      <c r="AS86" s="50">
        <v>-1.1858079845835234</v>
      </c>
      <c r="AT86" s="50">
        <v>1.4709263742197394E-2</v>
      </c>
      <c r="AU86" s="50">
        <v>2.8128757992114145E-2</v>
      </c>
      <c r="AV86" s="50">
        <v>0.73498180479654707</v>
      </c>
      <c r="AW86" s="14"/>
      <c r="AX86" s="14"/>
      <c r="AY86" s="14"/>
      <c r="AZ86" s="14"/>
    </row>
    <row r="87" spans="28:52">
      <c r="AB87" s="75"/>
      <c r="AC87" s="76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50">
        <f t="shared" si="41"/>
        <v>-6.4572234772372479</v>
      </c>
      <c r="AO87" s="50">
        <f t="shared" si="41"/>
        <v>-12.676172263413347</v>
      </c>
      <c r="AP87" s="50">
        <v>115.83116908228678</v>
      </c>
      <c r="AQ87" s="50">
        <f t="shared" si="42"/>
        <v>-0.68505953395259023</v>
      </c>
      <c r="AR87" s="50">
        <f t="shared" si="42"/>
        <v>-1.2958688235168232</v>
      </c>
      <c r="AS87" s="50">
        <v>-0.51407375995997562</v>
      </c>
      <c r="AT87" s="50">
        <v>1.4901309638991566E-2</v>
      </c>
      <c r="AU87" s="50">
        <v>2.8282003367773222E-2</v>
      </c>
      <c r="AV87" s="50">
        <v>0.67173422462354782</v>
      </c>
      <c r="AW87" s="14"/>
      <c r="AX87" s="14"/>
      <c r="AY87" s="14"/>
      <c r="AZ87" s="14"/>
    </row>
    <row r="88" spans="28:52">
      <c r="AB88" s="75"/>
      <c r="AC88" s="76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50">
        <f t="shared" si="41"/>
        <v>-6.4845648861430831</v>
      </c>
      <c r="AO88" s="50">
        <f t="shared" si="41"/>
        <v>-12.72787976937688</v>
      </c>
      <c r="AP88" s="50">
        <v>115.81071939066793</v>
      </c>
      <c r="AQ88" s="50">
        <f t="shared" si="42"/>
        <v>-5.7280864275746491E-5</v>
      </c>
      <c r="AR88" s="50">
        <f t="shared" si="42"/>
        <v>-1.0830340248216866E-4</v>
      </c>
      <c r="AS88" s="50">
        <v>-4.2701220761035134E-5</v>
      </c>
      <c r="AT88" s="50">
        <v>1.1955544699970583E-2</v>
      </c>
      <c r="AU88" s="50">
        <v>2.2615287393349462E-2</v>
      </c>
      <c r="AV88" s="50">
        <v>0.51403105873921462</v>
      </c>
      <c r="AW88" s="14"/>
      <c r="AX88" s="14"/>
      <c r="AY88" s="14"/>
      <c r="AZ88" s="14"/>
    </row>
    <row r="89" spans="28:52">
      <c r="AB89" s="75"/>
      <c r="AC89" s="76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14"/>
      <c r="AR89" s="75"/>
      <c r="AS89" s="77"/>
      <c r="AT89" s="77"/>
      <c r="AU89" s="77"/>
      <c r="AV89" s="14"/>
      <c r="AW89" s="14"/>
      <c r="AX89" s="14"/>
      <c r="AY89" s="14"/>
      <c r="AZ89" s="14"/>
    </row>
    <row r="90" spans="28:52">
      <c r="AB90" s="75"/>
      <c r="AC90" s="76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14"/>
      <c r="AR90" s="75"/>
      <c r="AS90" s="77"/>
      <c r="AT90" s="77"/>
      <c r="AU90" s="77"/>
      <c r="AV90" s="14"/>
      <c r="AW90" s="14"/>
      <c r="AX90" s="14"/>
      <c r="AY90" s="14"/>
      <c r="AZ90" s="14"/>
    </row>
    <row r="91" spans="28:52">
      <c r="AB91" s="75"/>
      <c r="AC91" s="76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14"/>
      <c r="AR91" s="75"/>
      <c r="AS91" s="77"/>
      <c r="AT91" s="77"/>
      <c r="AU91" s="77"/>
      <c r="AV91" s="14"/>
      <c r="AW91" s="14"/>
      <c r="AX91" s="14"/>
      <c r="AY91" s="14"/>
      <c r="AZ91" s="14"/>
    </row>
    <row r="92" spans="28:52">
      <c r="AB92" s="75"/>
      <c r="AC92" s="76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14"/>
      <c r="AR92" s="75"/>
      <c r="AS92" s="77"/>
      <c r="AT92" s="77"/>
      <c r="AU92" s="77"/>
      <c r="AV92" s="14"/>
      <c r="AW92" s="14"/>
      <c r="AX92" s="14"/>
      <c r="AY92" s="14"/>
      <c r="AZ92" s="14"/>
    </row>
    <row r="93" spans="28:52">
      <c r="AB93" s="75"/>
      <c r="AC93" s="76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14"/>
      <c r="AR93" s="75"/>
      <c r="AS93" s="77"/>
      <c r="AT93" s="77"/>
      <c r="AU93" s="77"/>
      <c r="AV93" s="14"/>
      <c r="AW93" s="14"/>
      <c r="AX93" s="14"/>
      <c r="AY93" s="14"/>
      <c r="AZ93" s="14"/>
    </row>
    <row r="94" spans="28:52">
      <c r="AB94" s="75"/>
      <c r="AC94" s="76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14"/>
      <c r="AR94" s="75"/>
      <c r="AS94" s="77"/>
      <c r="AT94" s="77"/>
      <c r="AU94" s="77"/>
      <c r="AV94" s="14"/>
      <c r="AW94" s="14"/>
      <c r="AX94" s="14"/>
      <c r="AY94" s="14"/>
      <c r="AZ94" s="14"/>
    </row>
    <row r="95" spans="28:52">
      <c r="AB95" s="75"/>
      <c r="AC95" s="76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14"/>
      <c r="AR95" s="75"/>
      <c r="AS95" s="77"/>
      <c r="AT95" s="77"/>
      <c r="AU95" s="77"/>
      <c r="AV95" s="14"/>
      <c r="AW95" s="14"/>
      <c r="AX95" s="14"/>
      <c r="AY95" s="14"/>
      <c r="AZ95" s="14"/>
    </row>
    <row r="96" spans="28:52">
      <c r="AB96" s="75"/>
      <c r="AC96" s="76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14"/>
      <c r="AR96" s="75"/>
      <c r="AS96" s="77"/>
      <c r="AT96" s="77"/>
      <c r="AU96" s="77"/>
      <c r="AV96" s="14"/>
      <c r="AW96" s="14"/>
      <c r="AX96" s="14"/>
      <c r="AY96" s="14"/>
      <c r="AZ96" s="14"/>
    </row>
    <row r="97" spans="28:52">
      <c r="AB97" s="75"/>
      <c r="AC97" s="76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14"/>
      <c r="AR97" s="75"/>
      <c r="AS97" s="77"/>
      <c r="AT97" s="77"/>
      <c r="AU97" s="77"/>
      <c r="AV97" s="14"/>
      <c r="AW97" s="14"/>
      <c r="AX97" s="14"/>
      <c r="AY97" s="14"/>
      <c r="AZ97" s="14"/>
    </row>
    <row r="98" spans="28:52">
      <c r="AB98" s="75"/>
      <c r="AC98" s="76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14"/>
      <c r="AR98" s="75"/>
      <c r="AS98" s="77"/>
      <c r="AT98" s="77"/>
      <c r="AU98" s="77"/>
      <c r="AV98" s="14"/>
      <c r="AW98" s="14"/>
      <c r="AX98" s="14"/>
      <c r="AY98" s="14"/>
      <c r="AZ98" s="14"/>
    </row>
    <row r="99" spans="28:52">
      <c r="AB99" s="75"/>
      <c r="AC99" s="76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14"/>
      <c r="AR99" s="75"/>
      <c r="AS99" s="77"/>
      <c r="AT99" s="77"/>
      <c r="AU99" s="77"/>
      <c r="AV99" s="14"/>
      <c r="AW99" s="14"/>
      <c r="AX99" s="14"/>
      <c r="AY99" s="14"/>
      <c r="AZ99" s="14"/>
    </row>
    <row r="100" spans="28:52">
      <c r="AB100" s="75"/>
      <c r="AC100" s="76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14"/>
      <c r="AR100" s="75"/>
      <c r="AS100" s="77"/>
      <c r="AT100" s="77"/>
      <c r="AU100" s="77"/>
      <c r="AV100" s="14"/>
      <c r="AW100" s="14"/>
      <c r="AX100" s="14"/>
      <c r="AY100" s="14"/>
      <c r="AZ100" s="14"/>
    </row>
    <row r="101" spans="28:52">
      <c r="AB101" s="75"/>
      <c r="AC101" s="76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14"/>
      <c r="AR101" s="75"/>
      <c r="AS101" s="77"/>
      <c r="AT101" s="77"/>
      <c r="AU101" s="77"/>
      <c r="AV101" s="14"/>
      <c r="AW101" s="14"/>
      <c r="AX101" s="14"/>
      <c r="AY101" s="14"/>
      <c r="AZ101" s="14"/>
    </row>
    <row r="102" spans="28:52">
      <c r="AB102" s="75"/>
      <c r="AC102" s="76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14"/>
      <c r="AR102" s="75"/>
      <c r="AS102" s="77"/>
      <c r="AT102" s="77"/>
      <c r="AU102" s="77"/>
      <c r="AV102" s="14"/>
      <c r="AW102" s="14"/>
      <c r="AX102" s="14"/>
      <c r="AY102" s="14"/>
      <c r="AZ102" s="14"/>
    </row>
    <row r="103" spans="28:52">
      <c r="AB103" s="75"/>
      <c r="AC103" s="76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14"/>
      <c r="AR103" s="75"/>
      <c r="AS103" s="77"/>
      <c r="AT103" s="77"/>
      <c r="AU103" s="77"/>
      <c r="AV103" s="14"/>
      <c r="AW103" s="14"/>
      <c r="AX103" s="14"/>
      <c r="AY103" s="14"/>
      <c r="AZ103" s="14"/>
    </row>
    <row r="104" spans="28:52">
      <c r="AB104" s="75"/>
      <c r="AC104" s="76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14"/>
      <c r="AR104" s="75"/>
      <c r="AS104" s="77"/>
      <c r="AT104" s="77"/>
      <c r="AU104" s="77"/>
      <c r="AV104" s="14"/>
      <c r="AW104" s="14"/>
      <c r="AX104" s="14"/>
      <c r="AY104" s="14"/>
      <c r="AZ104" s="14"/>
    </row>
    <row r="105" spans="28:52">
      <c r="AB105" s="75"/>
      <c r="AC105" s="76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14"/>
      <c r="AR105" s="75"/>
      <c r="AS105" s="77"/>
      <c r="AT105" s="77"/>
      <c r="AU105" s="77"/>
      <c r="AV105" s="14"/>
      <c r="AW105" s="14"/>
      <c r="AX105" s="14"/>
      <c r="AY105" s="14"/>
      <c r="AZ105" s="14"/>
    </row>
    <row r="106" spans="28:52">
      <c r="AB106" s="78"/>
      <c r="AC106" s="76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</sheetData>
  <mergeCells count="5">
    <mergeCell ref="B2:M2"/>
    <mergeCell ref="B3:M3"/>
    <mergeCell ref="B4:D4"/>
    <mergeCell ref="B5:M5"/>
    <mergeCell ref="O5:Z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2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</xdr:col>
                    <xdr:colOff>9525</xdr:colOff>
                    <xdr:row>7</xdr:row>
                    <xdr:rowOff>0</xdr:rowOff>
                  </from>
                  <to>
                    <xdr:col>3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3</xdr:col>
                    <xdr:colOff>9525</xdr:colOff>
                    <xdr:row>7</xdr:row>
                    <xdr:rowOff>0</xdr:rowOff>
                  </from>
                  <to>
                    <xdr:col>4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pinner 9">
              <controlPr defaultSize="0" autoPict="0">
                <anchor moveWithCells="1" sizeWithCells="1">
                  <from>
                    <xdr:col>15</xdr:col>
                    <xdr:colOff>9525</xdr:colOff>
                    <xdr:row>7</xdr:row>
                    <xdr:rowOff>0</xdr:rowOff>
                  </from>
                  <to>
                    <xdr:col>16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Spinner 10">
              <controlPr defaultSize="0" autoPict="0">
                <anchor moveWithCells="1" sizeWithCells="1">
                  <from>
                    <xdr:col>16</xdr:col>
                    <xdr:colOff>9525</xdr:colOff>
                    <xdr:row>7</xdr:row>
                    <xdr:rowOff>0</xdr:rowOff>
                  </from>
                  <to>
                    <xdr:col>17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Spinner 8">
              <controlPr defaultSize="0" autoPict="0">
                <anchor moveWithCells="1" sizeWithCells="1">
                  <from>
                    <xdr:col>14</xdr:col>
                    <xdr:colOff>9525</xdr:colOff>
                    <xdr:row>7</xdr:row>
                    <xdr:rowOff>0</xdr:rowOff>
                  </from>
                  <to>
                    <xdr:col>15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852906-ED67-4591-9C7E-57D0F429672F}">
            <x14:iconSet iconSet="3Symbols2" custom="1">
              <x14:cfvo type="percent">
                <xm:f>0</xm:f>
              </x14:cfvo>
              <x14:cfvo type="num">
                <xm:f>125</xm:f>
              </x14:cfvo>
              <x14:cfvo type="num" gte="0">
                <xm:f>125</xm:f>
              </x14:cfvo>
              <x14:cfIcon iconSet="3Symbols" iconId="2"/>
              <x14:cfIcon iconSet="3Symbols2" iconId="1"/>
              <x14:cfIcon iconSet="3Symbols2" iconId="0"/>
            </x14:iconSet>
          </x14:cfRule>
          <xm:sqref>Z6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d_1</vt:lpstr>
      <vt:lpstr>s_3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emrem</dc:creator>
  <cp:lastModifiedBy>mert emrem</cp:lastModifiedBy>
  <dcterms:created xsi:type="dcterms:W3CDTF">2021-08-02T12:47:18Z</dcterms:created>
  <dcterms:modified xsi:type="dcterms:W3CDTF">2021-08-12T10:05:41Z</dcterms:modified>
</cp:coreProperties>
</file>