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9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te\Desktop\IZTECH\Semester VI - VII\ME460 - Intro to Robotics\Robotics\Projects\Project 1\"/>
    </mc:Choice>
  </mc:AlternateContent>
  <xr:revisionPtr revIDLastSave="0" documentId="13_ncr:1_{7CB382E0-3965-4DBF-A965-458011AFDED2}" xr6:coauthVersionLast="47" xr6:coauthVersionMax="47" xr10:uidLastSave="{00000000-0000-0000-0000-000000000000}"/>
  <bookViews>
    <workbookView xWindow="29610" yWindow="-4515" windowWidth="28110" windowHeight="16440" xr2:uid="{7FFC6360-A7E9-4C0D-88E6-29FB32FB9C05}"/>
  </bookViews>
  <sheets>
    <sheet name="Sheet1" sheetId="1" r:id="rId1"/>
  </sheets>
  <definedNames>
    <definedName name="d_1">Sheet1!$P$2</definedName>
    <definedName name="s_3">Sheet1!$D$7</definedName>
    <definedName name="theta_1">Sheet1!$G$6</definedName>
    <definedName name="theta_2">Sheet1!$G$7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6" i="1" l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5" i="1"/>
  <c r="G6" i="1"/>
  <c r="X2" i="1"/>
  <c r="AD13" i="1" s="1"/>
  <c r="AD11" i="1"/>
  <c r="AD12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5" i="1"/>
  <c r="AE5" i="1"/>
  <c r="AF5" i="1"/>
  <c r="AE6" i="1"/>
  <c r="AF6" i="1"/>
  <c r="AG6" i="1" s="1"/>
  <c r="AE7" i="1"/>
  <c r="AF7" i="1"/>
  <c r="AE8" i="1"/>
  <c r="AF8" i="1"/>
  <c r="AG8" i="1" s="1"/>
  <c r="AE9" i="1"/>
  <c r="AF9" i="1"/>
  <c r="AG9" i="1" s="1"/>
  <c r="AE10" i="1"/>
  <c r="AF10" i="1"/>
  <c r="AG10" i="1" s="1"/>
  <c r="AE11" i="1"/>
  <c r="AF11" i="1"/>
  <c r="AE12" i="1"/>
  <c r="AF12" i="1"/>
  <c r="AG12" i="1" s="1"/>
  <c r="AE13" i="1"/>
  <c r="AF13" i="1"/>
  <c r="AE14" i="1"/>
  <c r="AF14" i="1"/>
  <c r="AE15" i="1"/>
  <c r="AF15" i="1"/>
  <c r="AE16" i="1"/>
  <c r="AF16" i="1"/>
  <c r="AG16" i="1" s="1"/>
  <c r="AE17" i="1"/>
  <c r="AH17" i="1" s="1"/>
  <c r="AF17" i="1"/>
  <c r="AE18" i="1"/>
  <c r="AF18" i="1"/>
  <c r="AG18" i="1" s="1"/>
  <c r="AE19" i="1"/>
  <c r="AF19" i="1"/>
  <c r="AE20" i="1"/>
  <c r="AF20" i="1"/>
  <c r="AG20" i="1" s="1"/>
  <c r="AE21" i="1"/>
  <c r="AF21" i="1"/>
  <c r="AE22" i="1"/>
  <c r="AF22" i="1"/>
  <c r="AG22" i="1" s="1"/>
  <c r="AE23" i="1"/>
  <c r="AH23" i="1" s="1"/>
  <c r="AF23" i="1"/>
  <c r="AE24" i="1"/>
  <c r="AF24" i="1"/>
  <c r="AG24" i="1" s="1"/>
  <c r="AE25" i="1"/>
  <c r="AF25" i="1"/>
  <c r="AG25" i="1" s="1"/>
  <c r="AE26" i="1"/>
  <c r="AF26" i="1"/>
  <c r="AG26" i="1" s="1"/>
  <c r="AE27" i="1"/>
  <c r="AF27" i="1"/>
  <c r="AE28" i="1"/>
  <c r="AF28" i="1"/>
  <c r="AG28" i="1" s="1"/>
  <c r="AE29" i="1"/>
  <c r="AF29" i="1"/>
  <c r="AG29" i="1" s="1"/>
  <c r="AE30" i="1"/>
  <c r="AF30" i="1"/>
  <c r="AG30" i="1" s="1"/>
  <c r="AE31" i="1"/>
  <c r="AH31" i="1" s="1"/>
  <c r="AF31" i="1"/>
  <c r="AE32" i="1"/>
  <c r="AF32" i="1"/>
  <c r="AG32" i="1" s="1"/>
  <c r="AE33" i="1"/>
  <c r="AH33" i="1" s="1"/>
  <c r="AF33" i="1"/>
  <c r="AG33" i="1" s="1"/>
  <c r="AE34" i="1"/>
  <c r="AF34" i="1"/>
  <c r="AG34" i="1" s="1"/>
  <c r="AE35" i="1"/>
  <c r="AF35" i="1"/>
  <c r="AE36" i="1"/>
  <c r="AF36" i="1"/>
  <c r="AG36" i="1" s="1"/>
  <c r="AE37" i="1"/>
  <c r="AF37" i="1"/>
  <c r="AG37" i="1" s="1"/>
  <c r="AE38" i="1"/>
  <c r="AF38" i="1"/>
  <c r="AG38" i="1" s="1"/>
  <c r="AE39" i="1"/>
  <c r="AH39" i="1" s="1"/>
  <c r="AF39" i="1"/>
  <c r="AE40" i="1"/>
  <c r="AF40" i="1"/>
  <c r="AG40" i="1" s="1"/>
  <c r="AE41" i="1"/>
  <c r="AF41" i="1"/>
  <c r="AE42" i="1"/>
  <c r="AF42" i="1"/>
  <c r="AG42" i="1" s="1"/>
  <c r="AE43" i="1"/>
  <c r="AF43" i="1"/>
  <c r="AE44" i="1"/>
  <c r="AF44" i="1"/>
  <c r="AG44" i="1" s="1"/>
  <c r="AE45" i="1"/>
  <c r="AF45" i="1"/>
  <c r="AE46" i="1"/>
  <c r="AF46" i="1"/>
  <c r="AG46" i="1" s="1"/>
  <c r="AE47" i="1"/>
  <c r="AF47" i="1"/>
  <c r="AE48" i="1"/>
  <c r="AF48" i="1"/>
  <c r="AG48" i="1" s="1"/>
  <c r="AE49" i="1"/>
  <c r="AH49" i="1" s="1"/>
  <c r="AF49" i="1"/>
  <c r="AG49" i="1" s="1"/>
  <c r="AE50" i="1"/>
  <c r="AF50" i="1"/>
  <c r="AG50" i="1" s="1"/>
  <c r="AE51" i="1"/>
  <c r="AF51" i="1"/>
  <c r="AE52" i="1"/>
  <c r="AF52" i="1"/>
  <c r="AE53" i="1"/>
  <c r="AF53" i="1"/>
  <c r="AE54" i="1"/>
  <c r="AF54" i="1"/>
  <c r="AG54" i="1" s="1"/>
  <c r="AE55" i="1"/>
  <c r="AH55" i="1" s="1"/>
  <c r="AF55" i="1"/>
  <c r="AE56" i="1"/>
  <c r="AF56" i="1"/>
  <c r="AG56" i="1" s="1"/>
  <c r="AE57" i="1"/>
  <c r="AI57" i="1" s="1"/>
  <c r="AK57" i="1" s="1"/>
  <c r="AF57" i="1"/>
  <c r="AG57" i="1" s="1"/>
  <c r="AE58" i="1"/>
  <c r="AF58" i="1"/>
  <c r="AG58" i="1" s="1"/>
  <c r="AE59" i="1"/>
  <c r="AF59" i="1"/>
  <c r="AG59" i="1" s="1"/>
  <c r="AE60" i="1"/>
  <c r="AF60" i="1"/>
  <c r="AG60" i="1" s="1"/>
  <c r="AE61" i="1"/>
  <c r="AF61" i="1"/>
  <c r="AG61" i="1" s="1"/>
  <c r="AE62" i="1"/>
  <c r="AF62" i="1"/>
  <c r="AG62" i="1" s="1"/>
  <c r="AE63" i="1"/>
  <c r="AH63" i="1" s="1"/>
  <c r="AF63" i="1"/>
  <c r="AE64" i="1"/>
  <c r="AF64" i="1"/>
  <c r="AG64" i="1" s="1"/>
  <c r="AE65" i="1"/>
  <c r="AI65" i="1" s="1"/>
  <c r="AK65" i="1" s="1"/>
  <c r="AF65" i="1"/>
  <c r="AG65" i="1" s="1"/>
  <c r="AE66" i="1"/>
  <c r="AF66" i="1"/>
  <c r="AG66" i="1" s="1"/>
  <c r="AE67" i="1"/>
  <c r="AF67" i="1"/>
  <c r="AE68" i="1"/>
  <c r="AF68" i="1"/>
  <c r="AG68" i="1" s="1"/>
  <c r="AE69" i="1"/>
  <c r="AI69" i="1" s="1"/>
  <c r="AK69" i="1" s="1"/>
  <c r="AF69" i="1"/>
  <c r="AG69" i="1" s="1"/>
  <c r="AE70" i="1"/>
  <c r="AF70" i="1"/>
  <c r="AE71" i="1"/>
  <c r="AH71" i="1" s="1"/>
  <c r="AF71" i="1"/>
  <c r="AE72" i="1"/>
  <c r="AF72" i="1"/>
  <c r="AG72" i="1" s="1"/>
  <c r="AE73" i="1"/>
  <c r="AF73" i="1"/>
  <c r="AG73" i="1" s="1"/>
  <c r="AE74" i="1"/>
  <c r="AF74" i="1"/>
  <c r="AG74" i="1" s="1"/>
  <c r="AE75" i="1"/>
  <c r="AF75" i="1"/>
  <c r="AE76" i="1"/>
  <c r="AF76" i="1"/>
  <c r="AG76" i="1" s="1"/>
  <c r="AE77" i="1"/>
  <c r="AF77" i="1"/>
  <c r="AG77" i="1" s="1"/>
  <c r="AE78" i="1"/>
  <c r="AF78" i="1"/>
  <c r="AG78" i="1" s="1"/>
  <c r="AE79" i="1"/>
  <c r="AF79" i="1"/>
  <c r="AE80" i="1"/>
  <c r="AF80" i="1"/>
  <c r="AG80" i="1" s="1"/>
  <c r="AE81" i="1"/>
  <c r="AH81" i="1" s="1"/>
  <c r="AF81" i="1"/>
  <c r="AG81" i="1" s="1"/>
  <c r="AE82" i="1"/>
  <c r="AF82" i="1"/>
  <c r="AG82" i="1" s="1"/>
  <c r="AE83" i="1"/>
  <c r="AF83" i="1"/>
  <c r="AG83" i="1" s="1"/>
  <c r="AE84" i="1"/>
  <c r="AF84" i="1"/>
  <c r="AG84" i="1" s="1"/>
  <c r="AE85" i="1"/>
  <c r="AF85" i="1"/>
  <c r="AG85" i="1" s="1"/>
  <c r="AE86" i="1"/>
  <c r="AF86" i="1"/>
  <c r="AG86" i="1" s="1"/>
  <c r="AE87" i="1"/>
  <c r="AH87" i="1" s="1"/>
  <c r="AF87" i="1"/>
  <c r="AG87" i="1" s="1"/>
  <c r="AE88" i="1"/>
  <c r="AF88" i="1"/>
  <c r="AG88" i="1" s="1"/>
  <c r="AE89" i="1"/>
  <c r="AH89" i="1" s="1"/>
  <c r="AF89" i="1"/>
  <c r="AG89" i="1" s="1"/>
  <c r="AE90" i="1"/>
  <c r="AF90" i="1"/>
  <c r="AG90" i="1" s="1"/>
  <c r="AE91" i="1"/>
  <c r="AF91" i="1"/>
  <c r="AE92" i="1"/>
  <c r="AF92" i="1"/>
  <c r="AG92" i="1" s="1"/>
  <c r="AE93" i="1"/>
  <c r="AH93" i="1" s="1"/>
  <c r="AF93" i="1"/>
  <c r="AG93" i="1" s="1"/>
  <c r="AE94" i="1"/>
  <c r="AF94" i="1"/>
  <c r="AG94" i="1" s="1"/>
  <c r="AE95" i="1"/>
  <c r="AH95" i="1" s="1"/>
  <c r="AF95" i="1"/>
  <c r="AG95" i="1" s="1"/>
  <c r="AE96" i="1"/>
  <c r="AF96" i="1"/>
  <c r="AG96" i="1" s="1"/>
  <c r="AE97" i="1"/>
  <c r="AH97" i="1" s="1"/>
  <c r="AF97" i="1"/>
  <c r="AG97" i="1" s="1"/>
  <c r="AE98" i="1"/>
  <c r="AF98" i="1"/>
  <c r="AG98" i="1" s="1"/>
  <c r="AE99" i="1"/>
  <c r="AF99" i="1"/>
  <c r="AG99" i="1" s="1"/>
  <c r="AE100" i="1"/>
  <c r="AF100" i="1"/>
  <c r="AG100" i="1" s="1"/>
  <c r="AE101" i="1"/>
  <c r="AF101" i="1"/>
  <c r="AG101" i="1" s="1"/>
  <c r="AE102" i="1"/>
  <c r="AF102" i="1"/>
  <c r="AG102" i="1" s="1"/>
  <c r="AE103" i="1"/>
  <c r="AH103" i="1" s="1"/>
  <c r="AF103" i="1"/>
  <c r="AE104" i="1"/>
  <c r="AF104" i="1"/>
  <c r="AG104" i="1" s="1"/>
  <c r="AE105" i="1"/>
  <c r="AH105" i="1" s="1"/>
  <c r="AF105" i="1"/>
  <c r="AG105" i="1" s="1"/>
  <c r="AG7" i="1"/>
  <c r="AG11" i="1"/>
  <c r="AG13" i="1"/>
  <c r="AG14" i="1"/>
  <c r="AG15" i="1"/>
  <c r="AG17" i="1"/>
  <c r="AG19" i="1"/>
  <c r="AG21" i="1"/>
  <c r="AG23" i="1"/>
  <c r="AG27" i="1"/>
  <c r="AH28" i="1"/>
  <c r="AG31" i="1"/>
  <c r="AG35" i="1"/>
  <c r="AG39" i="1"/>
  <c r="AG41" i="1"/>
  <c r="AG43" i="1"/>
  <c r="AG45" i="1"/>
  <c r="AG47" i="1"/>
  <c r="AG51" i="1"/>
  <c r="AG52" i="1"/>
  <c r="AG53" i="1"/>
  <c r="AG55" i="1"/>
  <c r="AG63" i="1"/>
  <c r="AG67" i="1"/>
  <c r="AH70" i="1"/>
  <c r="AG70" i="1"/>
  <c r="AG71" i="1"/>
  <c r="AG75" i="1"/>
  <c r="AG79" i="1"/>
  <c r="AG91" i="1"/>
  <c r="AI102" i="1"/>
  <c r="AK102" i="1" s="1"/>
  <c r="AG103" i="1"/>
  <c r="AF2" i="1"/>
  <c r="AE2" i="1"/>
  <c r="AD2" i="1"/>
  <c r="T6" i="1"/>
  <c r="P7" i="1"/>
  <c r="O7" i="1"/>
  <c r="I8" i="1"/>
  <c r="C7" i="1"/>
  <c r="K8" i="1"/>
  <c r="AH79" i="1" l="1"/>
  <c r="AH47" i="1"/>
  <c r="AH18" i="1"/>
  <c r="AD10" i="1"/>
  <c r="AD9" i="1"/>
  <c r="AD7" i="1"/>
  <c r="AI89" i="1"/>
  <c r="AK89" i="1" s="1"/>
  <c r="AD8" i="1"/>
  <c r="AI99" i="1"/>
  <c r="AK99" i="1" s="1"/>
  <c r="AI91" i="1"/>
  <c r="AK91" i="1" s="1"/>
  <c r="AH83" i="1"/>
  <c r="AJ83" i="1" s="1"/>
  <c r="AL83" i="1" s="1"/>
  <c r="AI75" i="1"/>
  <c r="AK75" i="1" s="1"/>
  <c r="AH67" i="1"/>
  <c r="AM67" i="1" s="1"/>
  <c r="AH59" i="1"/>
  <c r="AJ59" i="1" s="1"/>
  <c r="AL59" i="1" s="1"/>
  <c r="AI51" i="1"/>
  <c r="AK51" i="1" s="1"/>
  <c r="AI43" i="1"/>
  <c r="AK43" i="1" s="1"/>
  <c r="AH35" i="1"/>
  <c r="AH27" i="1"/>
  <c r="AM27" i="1" s="1"/>
  <c r="AI19" i="1"/>
  <c r="AK19" i="1" s="1"/>
  <c r="AH11" i="1"/>
  <c r="AH15" i="1"/>
  <c r="AD6" i="1"/>
  <c r="AH92" i="1"/>
  <c r="AH7" i="1"/>
  <c r="AM7" i="1" s="1"/>
  <c r="AM18" i="1"/>
  <c r="AH75" i="1"/>
  <c r="AI83" i="1"/>
  <c r="AK83" i="1" s="1"/>
  <c r="AH51" i="1"/>
  <c r="AH19" i="1"/>
  <c r="AM19" i="1" s="1"/>
  <c r="AH101" i="1"/>
  <c r="AM101" i="1" s="1"/>
  <c r="AH85" i="1"/>
  <c r="AI77" i="1"/>
  <c r="AK77" i="1" s="1"/>
  <c r="AI61" i="1"/>
  <c r="AK61" i="1" s="1"/>
  <c r="AI53" i="1"/>
  <c r="AK53" i="1" s="1"/>
  <c r="AH37" i="1"/>
  <c r="AJ37" i="1" s="1"/>
  <c r="AL37" i="1" s="1"/>
  <c r="AH29" i="1"/>
  <c r="AI59" i="1"/>
  <c r="AK59" i="1" s="1"/>
  <c r="AH43" i="1"/>
  <c r="AJ43" i="1" s="1"/>
  <c r="AL43" i="1" s="1"/>
  <c r="AI11" i="1"/>
  <c r="AK11" i="1" s="1"/>
  <c r="AI67" i="1"/>
  <c r="AK67" i="1" s="1"/>
  <c r="AI31" i="1"/>
  <c r="AK31" i="1" s="1"/>
  <c r="AI85" i="1"/>
  <c r="AK85" i="1" s="1"/>
  <c r="AH102" i="1"/>
  <c r="AM102" i="1" s="1"/>
  <c r="AH98" i="1"/>
  <c r="AH94" i="1"/>
  <c r="AI90" i="1"/>
  <c r="AK90" i="1" s="1"/>
  <c r="AH82" i="1"/>
  <c r="AM82" i="1" s="1"/>
  <c r="AH74" i="1"/>
  <c r="AM74" i="1" s="1"/>
  <c r="AH66" i="1"/>
  <c r="AJ66" i="1" s="1"/>
  <c r="AL66" i="1" s="1"/>
  <c r="AH58" i="1"/>
  <c r="AJ58" i="1" s="1"/>
  <c r="AL58" i="1" s="1"/>
  <c r="AH50" i="1"/>
  <c r="AM50" i="1" s="1"/>
  <c r="AH42" i="1"/>
  <c r="AH34" i="1"/>
  <c r="AM34" i="1" s="1"/>
  <c r="AH26" i="1"/>
  <c r="AJ26" i="1" s="1"/>
  <c r="AL26" i="1" s="1"/>
  <c r="AH14" i="1"/>
  <c r="AM14" i="1" s="1"/>
  <c r="AH10" i="1"/>
  <c r="AJ10" i="1" s="1"/>
  <c r="AL10" i="1" s="1"/>
  <c r="AI88" i="1"/>
  <c r="AK88" i="1" s="1"/>
  <c r="AH80" i="1"/>
  <c r="AM80" i="1" s="1"/>
  <c r="AH64" i="1"/>
  <c r="AM64" i="1" s="1"/>
  <c r="AH60" i="1"/>
  <c r="AH56" i="1"/>
  <c r="AJ56" i="1" s="1"/>
  <c r="AL56" i="1" s="1"/>
  <c r="AH48" i="1"/>
  <c r="AM48" i="1" s="1"/>
  <c r="AH40" i="1"/>
  <c r="AM40" i="1" s="1"/>
  <c r="AH8" i="1"/>
  <c r="AM8" i="1" s="1"/>
  <c r="AM70" i="1"/>
  <c r="AM103" i="1"/>
  <c r="AM87" i="1"/>
  <c r="AM79" i="1"/>
  <c r="AM63" i="1"/>
  <c r="AM55" i="1"/>
  <c r="AM39" i="1"/>
  <c r="AM75" i="1"/>
  <c r="AI86" i="1"/>
  <c r="AK86" i="1" s="1"/>
  <c r="AH78" i="1"/>
  <c r="AJ78" i="1" s="1"/>
  <c r="AL78" i="1" s="1"/>
  <c r="AH62" i="1"/>
  <c r="AM62" i="1" s="1"/>
  <c r="AH54" i="1"/>
  <c r="AM54" i="1" s="1"/>
  <c r="AH46" i="1"/>
  <c r="AM46" i="1" s="1"/>
  <c r="AH38" i="1"/>
  <c r="AM38" i="1" s="1"/>
  <c r="AH30" i="1"/>
  <c r="AM30" i="1" s="1"/>
  <c r="AH22" i="1"/>
  <c r="AM22" i="1" s="1"/>
  <c r="AJ89" i="1"/>
  <c r="AL89" i="1" s="1"/>
  <c r="AM33" i="1"/>
  <c r="AI94" i="1"/>
  <c r="AK94" i="1" s="1"/>
  <c r="AI35" i="1"/>
  <c r="AK35" i="1" s="1"/>
  <c r="AI95" i="1"/>
  <c r="AK95" i="1" s="1"/>
  <c r="AH99" i="1"/>
  <c r="AJ99" i="1" s="1"/>
  <c r="AL99" i="1" s="1"/>
  <c r="AI87" i="1"/>
  <c r="AK87" i="1" s="1"/>
  <c r="AI63" i="1"/>
  <c r="AK63" i="1" s="1"/>
  <c r="AH100" i="1"/>
  <c r="AM100" i="1" s="1"/>
  <c r="AH84" i="1"/>
  <c r="AH76" i="1"/>
  <c r="AM76" i="1" s="1"/>
  <c r="AH68" i="1"/>
  <c r="AJ68" i="1" s="1"/>
  <c r="AL68" i="1" s="1"/>
  <c r="AH52" i="1"/>
  <c r="AM52" i="1" s="1"/>
  <c r="AH44" i="1"/>
  <c r="AM44" i="1" s="1"/>
  <c r="AH36" i="1"/>
  <c r="AM36" i="1" s="1"/>
  <c r="AH20" i="1"/>
  <c r="AM20" i="1" s="1"/>
  <c r="AH12" i="1"/>
  <c r="AJ12" i="1" s="1"/>
  <c r="AL12" i="1" s="1"/>
  <c r="AH91" i="1"/>
  <c r="AJ91" i="1" s="1"/>
  <c r="AL91" i="1" s="1"/>
  <c r="AI27" i="1"/>
  <c r="AK27" i="1" s="1"/>
  <c r="AI98" i="1"/>
  <c r="AK98" i="1" s="1"/>
  <c r="AI39" i="1"/>
  <c r="AK39" i="1" s="1"/>
  <c r="AI103" i="1"/>
  <c r="AK103" i="1" s="1"/>
  <c r="AH104" i="1"/>
  <c r="AJ104" i="1" s="1"/>
  <c r="AL104" i="1" s="1"/>
  <c r="AH96" i="1"/>
  <c r="AJ96" i="1" s="1"/>
  <c r="AL96" i="1" s="1"/>
  <c r="AH88" i="1"/>
  <c r="AJ88" i="1" s="1"/>
  <c r="AL88" i="1" s="1"/>
  <c r="AH72" i="1"/>
  <c r="AM72" i="1" s="1"/>
  <c r="AH32" i="1"/>
  <c r="AJ32" i="1" s="1"/>
  <c r="AL32" i="1" s="1"/>
  <c r="AH24" i="1"/>
  <c r="AM24" i="1" s="1"/>
  <c r="AH16" i="1"/>
  <c r="AJ16" i="1" s="1"/>
  <c r="AL16" i="1" s="1"/>
  <c r="AJ98" i="1"/>
  <c r="AL98" i="1" s="1"/>
  <c r="AH90" i="1"/>
  <c r="AJ90" i="1" s="1"/>
  <c r="AL90" i="1" s="1"/>
  <c r="AI71" i="1"/>
  <c r="AK71" i="1" s="1"/>
  <c r="AH86" i="1"/>
  <c r="AJ86" i="1" s="1"/>
  <c r="AL86" i="1" s="1"/>
  <c r="AI15" i="1"/>
  <c r="AK15" i="1" s="1"/>
  <c r="AJ11" i="1"/>
  <c r="AL11" i="1" s="1"/>
  <c r="AI7" i="1"/>
  <c r="AK7" i="1" s="1"/>
  <c r="AM29" i="1"/>
  <c r="AI23" i="1"/>
  <c r="AK23" i="1" s="1"/>
  <c r="AJ85" i="1"/>
  <c r="AL85" i="1" s="1"/>
  <c r="AI55" i="1"/>
  <c r="AK55" i="1" s="1"/>
  <c r="AI47" i="1"/>
  <c r="AK47" i="1" s="1"/>
  <c r="AH6" i="1"/>
  <c r="AJ6" i="1" s="1"/>
  <c r="AL6" i="1" s="1"/>
  <c r="AM95" i="1"/>
  <c r="AM85" i="1"/>
  <c r="AM81" i="1"/>
  <c r="AM17" i="1"/>
  <c r="AJ102" i="1"/>
  <c r="AL102" i="1" s="1"/>
  <c r="AM91" i="1"/>
  <c r="AM89" i="1"/>
  <c r="AJ87" i="1"/>
  <c r="AL87" i="1" s="1"/>
  <c r="AM51" i="1"/>
  <c r="AM35" i="1"/>
  <c r="AM28" i="1"/>
  <c r="AM71" i="1"/>
  <c r="AM49" i="1"/>
  <c r="AJ23" i="1"/>
  <c r="AL23" i="1" s="1"/>
  <c r="AJ100" i="1"/>
  <c r="AL100" i="1" s="1"/>
  <c r="AJ39" i="1"/>
  <c r="AL39" i="1" s="1"/>
  <c r="AJ94" i="1"/>
  <c r="AL94" i="1" s="1"/>
  <c r="AI84" i="1"/>
  <c r="AK84" i="1" s="1"/>
  <c r="AJ22" i="1"/>
  <c r="AL22" i="1" s="1"/>
  <c r="AJ95" i="1"/>
  <c r="AL95" i="1" s="1"/>
  <c r="AJ93" i="1"/>
  <c r="AL93" i="1" s="1"/>
  <c r="AJ15" i="1"/>
  <c r="AL15" i="1" s="1"/>
  <c r="AJ103" i="1"/>
  <c r="AL103" i="1" s="1"/>
  <c r="AJ97" i="1"/>
  <c r="AL97" i="1" s="1"/>
  <c r="AJ42" i="1"/>
  <c r="AL42" i="1" s="1"/>
  <c r="AJ60" i="1"/>
  <c r="AL60" i="1" s="1"/>
  <c r="AJ47" i="1"/>
  <c r="AL47" i="1" s="1"/>
  <c r="AJ31" i="1"/>
  <c r="AL31" i="1" s="1"/>
  <c r="AJ19" i="1"/>
  <c r="AL19" i="1" s="1"/>
  <c r="AJ7" i="1"/>
  <c r="AL7" i="1" s="1"/>
  <c r="AJ92" i="1"/>
  <c r="AL92" i="1" s="1"/>
  <c r="AJ84" i="1"/>
  <c r="AL84" i="1" s="1"/>
  <c r="AJ35" i="1"/>
  <c r="AL35" i="1" s="1"/>
  <c r="AM98" i="1"/>
  <c r="AM94" i="1"/>
  <c r="AM92" i="1"/>
  <c r="AM105" i="1"/>
  <c r="AJ105" i="1"/>
  <c r="AL105" i="1" s="1"/>
  <c r="AM97" i="1"/>
  <c r="AM93" i="1"/>
  <c r="AH73" i="1"/>
  <c r="AM73" i="1" s="1"/>
  <c r="AH45" i="1"/>
  <c r="AM45" i="1" s="1"/>
  <c r="AH13" i="1"/>
  <c r="AM13" i="1" s="1"/>
  <c r="AI105" i="1"/>
  <c r="AK105" i="1" s="1"/>
  <c r="AI101" i="1"/>
  <c r="AK101" i="1" s="1"/>
  <c r="AI97" i="1"/>
  <c r="AK97" i="1" s="1"/>
  <c r="AI93" i="1"/>
  <c r="AK93" i="1" s="1"/>
  <c r="AI79" i="1"/>
  <c r="AK79" i="1" s="1"/>
  <c r="AH77" i="1"/>
  <c r="AM77" i="1" s="1"/>
  <c r="AJ71" i="1"/>
  <c r="AL71" i="1" s="1"/>
  <c r="AH65" i="1"/>
  <c r="AM65" i="1" s="1"/>
  <c r="AJ63" i="1"/>
  <c r="AL63" i="1" s="1"/>
  <c r="AH57" i="1"/>
  <c r="AM57" i="1" s="1"/>
  <c r="AJ55" i="1"/>
  <c r="AL55" i="1" s="1"/>
  <c r="AH41" i="1"/>
  <c r="AM41" i="1" s="1"/>
  <c r="AJ33" i="1"/>
  <c r="AL33" i="1" s="1"/>
  <c r="AM31" i="1"/>
  <c r="AJ18" i="1"/>
  <c r="AL18" i="1" s="1"/>
  <c r="AH9" i="1"/>
  <c r="AM9" i="1" s="1"/>
  <c r="AJ75" i="1"/>
  <c r="AL75" i="1" s="1"/>
  <c r="AM60" i="1"/>
  <c r="AJ29" i="1"/>
  <c r="AL29" i="1" s="1"/>
  <c r="AI104" i="1"/>
  <c r="AK104" i="1" s="1"/>
  <c r="AI100" i="1"/>
  <c r="AK100" i="1" s="1"/>
  <c r="AI96" i="1"/>
  <c r="AK96" i="1" s="1"/>
  <c r="AI92" i="1"/>
  <c r="AK92" i="1" s="1"/>
  <c r="AJ79" i="1"/>
  <c r="AL79" i="1" s="1"/>
  <c r="AM78" i="1"/>
  <c r="AM23" i="1"/>
  <c r="AI81" i="1"/>
  <c r="AK81" i="1" s="1"/>
  <c r="AI73" i="1"/>
  <c r="AK73" i="1" s="1"/>
  <c r="AJ70" i="1"/>
  <c r="AL70" i="1" s="1"/>
  <c r="AH69" i="1"/>
  <c r="AM69" i="1" s="1"/>
  <c r="AJ67" i="1"/>
  <c r="AL67" i="1" s="1"/>
  <c r="AH61" i="1"/>
  <c r="AM61" i="1" s="1"/>
  <c r="AH53" i="1"/>
  <c r="AM53" i="1" s="1"/>
  <c r="AJ51" i="1"/>
  <c r="AL51" i="1" s="1"/>
  <c r="AJ49" i="1"/>
  <c r="AL49" i="1" s="1"/>
  <c r="AM47" i="1"/>
  <c r="AM42" i="1"/>
  <c r="AJ28" i="1"/>
  <c r="AL28" i="1" s="1"/>
  <c r="AH25" i="1"/>
  <c r="AM25" i="1" s="1"/>
  <c r="AJ17" i="1"/>
  <c r="AL17" i="1" s="1"/>
  <c r="AM15" i="1"/>
  <c r="AM84" i="1"/>
  <c r="AJ81" i="1"/>
  <c r="AL81" i="1" s="1"/>
  <c r="AH21" i="1"/>
  <c r="AM21" i="1" s="1"/>
  <c r="AM11" i="1"/>
  <c r="AI82" i="1"/>
  <c r="AK82" i="1" s="1"/>
  <c r="AI78" i="1"/>
  <c r="AK78" i="1" s="1"/>
  <c r="AI74" i="1"/>
  <c r="AK74" i="1" s="1"/>
  <c r="AI70" i="1"/>
  <c r="AK70" i="1" s="1"/>
  <c r="AI66" i="1"/>
  <c r="AK66" i="1" s="1"/>
  <c r="AI62" i="1"/>
  <c r="AK62" i="1" s="1"/>
  <c r="AI58" i="1"/>
  <c r="AK58" i="1" s="1"/>
  <c r="AI54" i="1"/>
  <c r="AK54" i="1" s="1"/>
  <c r="AI50" i="1"/>
  <c r="AK50" i="1" s="1"/>
  <c r="AI46" i="1"/>
  <c r="AK46" i="1" s="1"/>
  <c r="AI42" i="1"/>
  <c r="AK42" i="1" s="1"/>
  <c r="AI38" i="1"/>
  <c r="AK38" i="1" s="1"/>
  <c r="AI34" i="1"/>
  <c r="AK34" i="1" s="1"/>
  <c r="AI30" i="1"/>
  <c r="AK30" i="1" s="1"/>
  <c r="AI26" i="1"/>
  <c r="AK26" i="1" s="1"/>
  <c r="AI22" i="1"/>
  <c r="AK22" i="1" s="1"/>
  <c r="AI18" i="1"/>
  <c r="AK18" i="1" s="1"/>
  <c r="AI14" i="1"/>
  <c r="AK14" i="1" s="1"/>
  <c r="AI10" i="1"/>
  <c r="AK10" i="1" s="1"/>
  <c r="AI6" i="1"/>
  <c r="AK6" i="1" s="1"/>
  <c r="AI49" i="1"/>
  <c r="AK49" i="1" s="1"/>
  <c r="AI45" i="1"/>
  <c r="AK45" i="1" s="1"/>
  <c r="AI41" i="1"/>
  <c r="AK41" i="1" s="1"/>
  <c r="AI37" i="1"/>
  <c r="AK37" i="1" s="1"/>
  <c r="AI33" i="1"/>
  <c r="AK33" i="1" s="1"/>
  <c r="AI29" i="1"/>
  <c r="AK29" i="1" s="1"/>
  <c r="AI25" i="1"/>
  <c r="AK25" i="1" s="1"/>
  <c r="AI21" i="1"/>
  <c r="AK21" i="1" s="1"/>
  <c r="AI17" i="1"/>
  <c r="AK17" i="1" s="1"/>
  <c r="AI13" i="1"/>
  <c r="AK13" i="1" s="1"/>
  <c r="AI9" i="1"/>
  <c r="AK9" i="1" s="1"/>
  <c r="AI80" i="1"/>
  <c r="AK80" i="1" s="1"/>
  <c r="AI76" i="1"/>
  <c r="AK76" i="1" s="1"/>
  <c r="AI72" i="1"/>
  <c r="AK72" i="1" s="1"/>
  <c r="AI68" i="1"/>
  <c r="AK68" i="1" s="1"/>
  <c r="AI64" i="1"/>
  <c r="AK64" i="1" s="1"/>
  <c r="AI60" i="1"/>
  <c r="AK60" i="1" s="1"/>
  <c r="AI56" i="1"/>
  <c r="AK56" i="1" s="1"/>
  <c r="AI52" i="1"/>
  <c r="AK52" i="1" s="1"/>
  <c r="AI48" i="1"/>
  <c r="AK48" i="1" s="1"/>
  <c r="AI44" i="1"/>
  <c r="AK44" i="1" s="1"/>
  <c r="AI40" i="1"/>
  <c r="AK40" i="1" s="1"/>
  <c r="AI36" i="1"/>
  <c r="AK36" i="1" s="1"/>
  <c r="AI32" i="1"/>
  <c r="AK32" i="1" s="1"/>
  <c r="AI28" i="1"/>
  <c r="AK28" i="1" s="1"/>
  <c r="AI24" i="1"/>
  <c r="AK24" i="1" s="1"/>
  <c r="AI20" i="1"/>
  <c r="AK20" i="1" s="1"/>
  <c r="AI16" i="1"/>
  <c r="AK16" i="1" s="1"/>
  <c r="AI12" i="1"/>
  <c r="AK12" i="1" s="1"/>
  <c r="AI8" i="1"/>
  <c r="AK8" i="1" s="1"/>
  <c r="AG5" i="1"/>
  <c r="AG2" i="1"/>
  <c r="V6" i="1"/>
  <c r="V7" i="1" s="1"/>
  <c r="T7" i="1"/>
  <c r="Z6" i="1" s="1"/>
  <c r="Z7" i="1" s="1"/>
  <c r="G7" i="1"/>
  <c r="AM12" i="1" l="1"/>
  <c r="AM58" i="1"/>
  <c r="AJ27" i="1"/>
  <c r="AL27" i="1" s="1"/>
  <c r="AM37" i="1"/>
  <c r="AM90" i="1"/>
  <c r="AM96" i="1"/>
  <c r="AJ20" i="1"/>
  <c r="AL20" i="1" s="1"/>
  <c r="AM83" i="1"/>
  <c r="AM86" i="1"/>
  <c r="AM88" i="1"/>
  <c r="AJ30" i="1"/>
  <c r="AL30" i="1" s="1"/>
  <c r="AJ36" i="1"/>
  <c r="AL36" i="1" s="1"/>
  <c r="AJ64" i="1"/>
  <c r="AL64" i="1" s="1"/>
  <c r="AJ50" i="1"/>
  <c r="AL50" i="1" s="1"/>
  <c r="AM104" i="1"/>
  <c r="AM59" i="1"/>
  <c r="AM43" i="1"/>
  <c r="AJ101" i="1"/>
  <c r="AL101" i="1" s="1"/>
  <c r="AM56" i="1"/>
  <c r="AM32" i="1"/>
  <c r="AJ48" i="1"/>
  <c r="AL48" i="1" s="1"/>
  <c r="AM26" i="1"/>
  <c r="AJ34" i="1"/>
  <c r="AL34" i="1" s="1"/>
  <c r="AJ62" i="1"/>
  <c r="AL62" i="1" s="1"/>
  <c r="AM66" i="1"/>
  <c r="AJ24" i="1"/>
  <c r="AL24" i="1" s="1"/>
  <c r="AM6" i="1"/>
  <c r="AJ73" i="1"/>
  <c r="AL73" i="1" s="1"/>
  <c r="AJ14" i="1"/>
  <c r="AL14" i="1" s="1"/>
  <c r="AJ8" i="1"/>
  <c r="AL8" i="1" s="1"/>
  <c r="AJ82" i="1"/>
  <c r="AL82" i="1" s="1"/>
  <c r="AM10" i="1"/>
  <c r="AM68" i="1"/>
  <c r="AM16" i="1"/>
  <c r="AJ40" i="1"/>
  <c r="AL40" i="1" s="1"/>
  <c r="AJ38" i="1"/>
  <c r="AL38" i="1" s="1"/>
  <c r="AJ74" i="1"/>
  <c r="AL74" i="1" s="1"/>
  <c r="AJ52" i="1"/>
  <c r="AL52" i="1" s="1"/>
  <c r="AJ76" i="1"/>
  <c r="AL76" i="1" s="1"/>
  <c r="AJ54" i="1"/>
  <c r="AL54" i="1" s="1"/>
  <c r="AJ46" i="1"/>
  <c r="AL46" i="1" s="1"/>
  <c r="AJ41" i="1"/>
  <c r="AL41" i="1" s="1"/>
  <c r="AJ45" i="1"/>
  <c r="AL45" i="1" s="1"/>
  <c r="AM99" i="1"/>
  <c r="AJ80" i="1"/>
  <c r="AL80" i="1" s="1"/>
  <c r="AJ44" i="1"/>
  <c r="AL44" i="1" s="1"/>
  <c r="AJ72" i="1"/>
  <c r="AL72" i="1" s="1"/>
  <c r="AJ77" i="1"/>
  <c r="AL77" i="1" s="1"/>
  <c r="AJ57" i="1"/>
  <c r="AL57" i="1" s="1"/>
  <c r="AJ25" i="1"/>
  <c r="AL25" i="1" s="1"/>
  <c r="AJ53" i="1"/>
  <c r="AL53" i="1" s="1"/>
  <c r="AJ61" i="1"/>
  <c r="AL61" i="1" s="1"/>
  <c r="AJ9" i="1"/>
  <c r="AL9" i="1" s="1"/>
  <c r="AJ69" i="1"/>
  <c r="AL69" i="1" s="1"/>
  <c r="AJ13" i="1"/>
  <c r="AL13" i="1" s="1"/>
  <c r="AJ21" i="1"/>
  <c r="AL21" i="1" s="1"/>
  <c r="AJ65" i="1"/>
  <c r="AL65" i="1" s="1"/>
  <c r="X6" i="1"/>
  <c r="X7" i="1" s="1"/>
  <c r="M6" i="1"/>
  <c r="M8" i="1"/>
  <c r="M7" i="1"/>
  <c r="AI5" i="1" l="1"/>
  <c r="AK5" i="1" s="1"/>
  <c r="AH5" i="1"/>
  <c r="AJ5" i="1" l="1"/>
  <c r="AL5" i="1" s="1"/>
  <c r="AM5" i="1"/>
</calcChain>
</file>

<file path=xl/sharedStrings.xml><?xml version="1.0" encoding="utf-8"?>
<sst xmlns="http://schemas.openxmlformats.org/spreadsheetml/2006/main" count="63" uniqueCount="39">
  <si>
    <t>Forward Kinematics</t>
  </si>
  <si>
    <r>
      <rPr>
        <sz val="11"/>
        <color theme="0"/>
        <rFont val="Symbol"/>
        <family val="1"/>
        <charset val="2"/>
      </rPr>
      <t>q</t>
    </r>
    <r>
      <rPr>
        <vertAlign val="subscript"/>
        <sz val="11"/>
        <color theme="0"/>
        <rFont val="Calibri"/>
        <family val="2"/>
        <scheme val="minor"/>
      </rPr>
      <t>2</t>
    </r>
    <r>
      <rPr>
        <sz val="11"/>
        <color theme="0"/>
        <rFont val="Calibri"/>
        <family val="1"/>
        <charset val="2"/>
        <scheme val="minor"/>
      </rPr>
      <t xml:space="preserve"> (deg)</t>
    </r>
  </si>
  <si>
    <r>
      <t>R</t>
    </r>
    <r>
      <rPr>
        <vertAlign val="subscript"/>
        <sz val="11"/>
        <color theme="1"/>
        <rFont val="CMU Serif"/>
      </rPr>
      <t>1x</t>
    </r>
  </si>
  <si>
    <r>
      <t>R</t>
    </r>
    <r>
      <rPr>
        <vertAlign val="subscript"/>
        <sz val="11"/>
        <color theme="1"/>
        <rFont val="CMU Serif"/>
      </rPr>
      <t>2x</t>
    </r>
  </si>
  <si>
    <r>
      <t>P</t>
    </r>
    <r>
      <rPr>
        <vertAlign val="subscript"/>
        <sz val="11"/>
        <color theme="1"/>
        <rFont val="CMU Serif"/>
      </rPr>
      <t>x</t>
    </r>
  </si>
  <si>
    <r>
      <t>R</t>
    </r>
    <r>
      <rPr>
        <vertAlign val="subscript"/>
        <sz val="11"/>
        <color theme="1"/>
        <rFont val="CMU Serif"/>
      </rPr>
      <t>1y</t>
    </r>
  </si>
  <si>
    <r>
      <t>R</t>
    </r>
    <r>
      <rPr>
        <vertAlign val="subscript"/>
        <sz val="11"/>
        <color theme="1"/>
        <rFont val="CMU Serif"/>
      </rPr>
      <t>2y</t>
    </r>
  </si>
  <si>
    <r>
      <t>P</t>
    </r>
    <r>
      <rPr>
        <vertAlign val="subscript"/>
        <sz val="11"/>
        <color theme="1"/>
        <rFont val="CMU Serif"/>
      </rPr>
      <t>y</t>
    </r>
  </si>
  <si>
    <r>
      <t>R</t>
    </r>
    <r>
      <rPr>
        <vertAlign val="subscript"/>
        <sz val="11"/>
        <color theme="1"/>
        <rFont val="CMU Serif"/>
      </rPr>
      <t>1z</t>
    </r>
  </si>
  <si>
    <r>
      <t>R</t>
    </r>
    <r>
      <rPr>
        <vertAlign val="subscript"/>
        <sz val="11"/>
        <color theme="1"/>
        <rFont val="CMU Serif"/>
      </rPr>
      <t>2z</t>
    </r>
  </si>
  <si>
    <r>
      <t>P</t>
    </r>
    <r>
      <rPr>
        <vertAlign val="subscript"/>
        <sz val="11"/>
        <color theme="1"/>
        <rFont val="CMU Serif"/>
      </rPr>
      <t>z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</si>
  <si>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(rad)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</si>
  <si>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(rad)</t>
    </r>
  </si>
  <si>
    <r>
      <t>s</t>
    </r>
    <r>
      <rPr>
        <vertAlign val="subscript"/>
        <sz val="11"/>
        <color theme="1"/>
        <rFont val="CMU Serif"/>
      </rPr>
      <t>3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</si>
  <si>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 xml:space="preserve"> (deg)</t>
    </r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</si>
  <si>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1</t>
    </r>
    <r>
      <rPr>
        <sz val="11"/>
        <color theme="1"/>
        <rFont val="CMU Serif"/>
      </rPr>
      <t xml:space="preserve"> (deg)</t>
    </r>
  </si>
  <si>
    <r>
      <rPr>
        <i/>
        <sz val="12"/>
        <color theme="1"/>
        <rFont val="CMU Serif"/>
      </rPr>
      <t>d</t>
    </r>
    <r>
      <rPr>
        <vertAlign val="subscript"/>
        <sz val="12"/>
        <color theme="1"/>
        <rFont val="CMU Serif"/>
      </rPr>
      <t>1</t>
    </r>
  </si>
  <si>
    <r>
      <rPr>
        <i/>
        <sz val="12"/>
        <color theme="1"/>
        <rFont val="CMU Serif"/>
      </rPr>
      <t>s</t>
    </r>
    <r>
      <rPr>
        <vertAlign val="subscript"/>
        <sz val="12"/>
        <color theme="1"/>
        <rFont val="CMU Serif"/>
      </rPr>
      <t>3, max</t>
    </r>
  </si>
  <si>
    <t>Inverse Kinematics</t>
  </si>
  <si>
    <t>x</t>
  </si>
  <si>
    <t>y</t>
  </si>
  <si>
    <t>z</t>
  </si>
  <si>
    <t>x_real</t>
  </si>
  <si>
    <t>y_real</t>
  </si>
  <si>
    <t>l</t>
  </si>
  <si>
    <t>r</t>
  </si>
  <si>
    <r>
      <rPr>
        <sz val="11"/>
        <color theme="1"/>
        <rFont val="Symbol"/>
        <family val="1"/>
        <charset val="2"/>
      </rPr>
      <t>q</t>
    </r>
    <r>
      <rPr>
        <vertAlign val="subscript"/>
        <sz val="11"/>
        <color theme="1"/>
        <rFont val="CMU Serif"/>
      </rPr>
      <t>2</t>
    </r>
    <r>
      <rPr>
        <sz val="11"/>
        <color theme="1"/>
        <rFont val="CMU Serif"/>
      </rPr>
      <t>(deg)</t>
    </r>
  </si>
  <si>
    <t>Mert Emrem - 250203015</t>
  </si>
  <si>
    <t>ME460 - Project 1</t>
  </si>
  <si>
    <t>Destination point of end effector precise to five decimal places.</t>
  </si>
  <si>
    <t>h (total path length)</t>
  </si>
  <si>
    <t>t (s)</t>
  </si>
  <si>
    <t>Lengths in mm</t>
  </si>
  <si>
    <r>
      <t>x</t>
    </r>
    <r>
      <rPr>
        <vertAlign val="subscript"/>
        <sz val="11"/>
        <color theme="1"/>
        <rFont val="CMU Serif"/>
      </rPr>
      <t>0</t>
    </r>
  </si>
  <si>
    <r>
      <t>y</t>
    </r>
    <r>
      <rPr>
        <vertAlign val="subscript"/>
        <sz val="11"/>
        <color theme="1"/>
        <rFont val="CMU Serif"/>
      </rPr>
      <t>0</t>
    </r>
  </si>
  <si>
    <r>
      <t>z</t>
    </r>
    <r>
      <rPr>
        <vertAlign val="subscript"/>
        <sz val="11"/>
        <color theme="1"/>
        <rFont val="CMU Serif"/>
      </rPr>
      <t>0</t>
    </r>
  </si>
  <si>
    <r>
      <t>x</t>
    </r>
    <r>
      <rPr>
        <vertAlign val="subscript"/>
        <sz val="11"/>
        <color theme="1"/>
        <rFont val="CMU Serif"/>
      </rPr>
      <t>1</t>
    </r>
  </si>
  <si>
    <r>
      <t>y</t>
    </r>
    <r>
      <rPr>
        <vertAlign val="subscript"/>
        <sz val="11"/>
        <color theme="1"/>
        <rFont val="CMU Serif"/>
      </rPr>
      <t>1</t>
    </r>
  </si>
  <si>
    <r>
      <t>z</t>
    </r>
    <r>
      <rPr>
        <vertAlign val="subscript"/>
        <sz val="11"/>
        <color theme="1"/>
        <rFont val="CMU Serif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</si>
</sst>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9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theme="1"/>
      <name val="CMU Serif"/>
    </font>
    <font>
      <vertAlign val="subscript"/>
      <sz val="11"/>
      <color theme="1"/>
      <name val="CMU Serif"/>
    </font>
    <font>
      <sz val="12"/>
      <color theme="1"/>
      <name val="CMU Serif"/>
    </font>
    <font>
      <vertAlign val="subscript"/>
      <sz val="12"/>
      <color theme="1"/>
      <name val="CMU Serif"/>
    </font>
    <font>
      <sz val="11"/>
      <color theme="0"/>
      <name val="Calibri"/>
      <family val="1"/>
      <charset val="2"/>
      <scheme val="minor"/>
    </font>
    <font>
      <sz val="11"/>
      <color theme="0"/>
      <name val="Symbol"/>
      <family val="1"/>
      <charset val="2"/>
    </font>
    <font>
      <vertAlign val="subscript"/>
      <sz val="11"/>
      <color theme="0"/>
      <name val="Calibri"/>
      <family val="2"/>
      <scheme val="minor"/>
    </font>
    <font>
      <sz val="11"/>
      <color theme="1"/>
      <name val="CMU Typewriter Text"/>
      <family val="3"/>
    </font>
    <font>
      <sz val="11"/>
      <color theme="1"/>
      <name val="Calibri"/>
      <family val="1"/>
      <charset val="2"/>
    </font>
    <font>
      <i/>
      <sz val="12"/>
      <color theme="1"/>
      <name val="CMU Serif"/>
    </font>
    <font>
      <sz val="11"/>
      <name val="Calibri"/>
      <family val="2"/>
      <scheme val="minor"/>
    </font>
    <font>
      <sz val="11"/>
      <color theme="0"/>
      <name val="CMU Typewriter Text"/>
      <family val="3"/>
    </font>
    <font>
      <sz val="11"/>
      <color rgb="FFC00000"/>
      <name val="CMU Serif"/>
    </font>
    <font>
      <sz val="11"/>
      <color rgb="FFC0000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b/>
      <sz val="20"/>
      <color theme="1" tint="0.249977111117893"/>
      <name val="CMU Serif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7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4" borderId="1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1" fillId="3" borderId="2" xfId="0" applyFont="1" applyFill="1" applyBorder="1" applyAlignment="1">
      <alignment horizontal="center"/>
    </xf>
    <xf numFmtId="0" fontId="5" fillId="5" borderId="1" xfId="0" applyFont="1" applyFill="1" applyBorder="1"/>
    <xf numFmtId="0" fontId="10" fillId="0" borderId="1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2" fontId="10" fillId="0" borderId="2" xfId="0" applyNumberFormat="1" applyFont="1" applyBorder="1" applyAlignment="1">
      <alignment horizontal="right"/>
    </xf>
    <xf numFmtId="2" fontId="10" fillId="0" borderId="1" xfId="0" applyNumberFormat="1" applyFont="1" applyBorder="1" applyAlignment="1">
      <alignment horizontal="right"/>
    </xf>
    <xf numFmtId="2" fontId="10" fillId="0" borderId="6" xfId="0" applyNumberFormat="1" applyFont="1" applyBorder="1" applyAlignment="1">
      <alignment horizontal="right"/>
    </xf>
    <xf numFmtId="0" fontId="10" fillId="0" borderId="2" xfId="0" applyFont="1" applyBorder="1" applyAlignment="1">
      <alignment horizontal="right"/>
    </xf>
    <xf numFmtId="0" fontId="10" fillId="0" borderId="1" xfId="0" applyFont="1" applyBorder="1" applyAlignment="1">
      <alignment horizontal="right"/>
    </xf>
    <xf numFmtId="0" fontId="10" fillId="0" borderId="6" xfId="0" applyFont="1" applyBorder="1" applyAlignment="1">
      <alignment horizontal="right"/>
    </xf>
    <xf numFmtId="0" fontId="11" fillId="8" borderId="2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0" fillId="0" borderId="0" xfId="0" applyFill="1" applyBorder="1"/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10" fillId="0" borderId="7" xfId="0" applyNumberFormat="1" applyFont="1" applyFill="1" applyBorder="1" applyAlignment="1"/>
    <xf numFmtId="0" fontId="1" fillId="0" borderId="0" xfId="0" applyFont="1" applyBorder="1"/>
    <xf numFmtId="1" fontId="14" fillId="0" borderId="9" xfId="0" applyNumberFormat="1" applyFont="1" applyFill="1" applyBorder="1" applyAlignment="1">
      <alignment horizontal="center"/>
    </xf>
    <xf numFmtId="2" fontId="10" fillId="0" borderId="11" xfId="0" applyNumberFormat="1" applyFont="1" applyFill="1" applyBorder="1" applyAlignment="1">
      <alignment horizontal="right"/>
    </xf>
    <xf numFmtId="0" fontId="0" fillId="0" borderId="11" xfId="0" applyFill="1" applyBorder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1" fillId="0" borderId="0" xfId="0" applyNumberFormat="1" applyFont="1"/>
    <xf numFmtId="166" fontId="10" fillId="0" borderId="1" xfId="0" applyNumberFormat="1" applyFont="1" applyBorder="1"/>
    <xf numFmtId="165" fontId="1" fillId="0" borderId="0" xfId="0" applyNumberFormat="1" applyFont="1"/>
    <xf numFmtId="165" fontId="3" fillId="4" borderId="1" xfId="0" applyNumberFormat="1" applyFont="1" applyFill="1" applyBorder="1" applyAlignment="1">
      <alignment horizontal="center" vertical="center"/>
    </xf>
    <xf numFmtId="165" fontId="11" fillId="4" borderId="1" xfId="0" applyNumberFormat="1" applyFont="1" applyFill="1" applyBorder="1" applyAlignment="1">
      <alignment horizontal="center"/>
    </xf>
    <xf numFmtId="0" fontId="16" fillId="0" borderId="0" xfId="0" applyFont="1"/>
    <xf numFmtId="2" fontId="10" fillId="0" borderId="1" xfId="0" applyNumberFormat="1" applyFont="1" applyBorder="1"/>
    <xf numFmtId="0" fontId="3" fillId="2" borderId="1" xfId="0" applyFont="1" applyFill="1" applyBorder="1" applyAlignment="1">
      <alignment horizontal="center" vertical="center" wrapText="1"/>
    </xf>
    <xf numFmtId="164" fontId="10" fillId="0" borderId="1" xfId="0" applyNumberFormat="1" applyFont="1" applyBorder="1"/>
    <xf numFmtId="0" fontId="13" fillId="0" borderId="0" xfId="0" applyFont="1"/>
    <xf numFmtId="0" fontId="17" fillId="0" borderId="0" xfId="0" applyFont="1"/>
    <xf numFmtId="0" fontId="18" fillId="0" borderId="0" xfId="0" applyFont="1" applyAlignment="1">
      <alignment horizontal="center"/>
    </xf>
    <xf numFmtId="165" fontId="3" fillId="0" borderId="13" xfId="0" applyNumberFormat="1" applyFont="1" applyBorder="1" applyAlignment="1">
      <alignment horizontal="center"/>
    </xf>
    <xf numFmtId="165" fontId="15" fillId="0" borderId="13" xfId="0" applyNumberFormat="1" applyFont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165" fontId="3" fillId="8" borderId="1" xfId="0" applyNumberFormat="1" applyFont="1" applyFill="1" applyBorder="1" applyAlignment="1">
      <alignment horizontal="center" vertical="center"/>
    </xf>
    <xf numFmtId="165" fontId="11" fillId="8" borderId="1" xfId="0" applyNumberFormat="1" applyFont="1" applyFill="1" applyBorder="1" applyAlignment="1">
      <alignment horizontal="center"/>
    </xf>
    <xf numFmtId="165" fontId="11" fillId="6" borderId="1" xfId="0" applyNumberFormat="1" applyFont="1" applyFill="1" applyBorder="1" applyAlignment="1">
      <alignment horizontal="center"/>
    </xf>
    <xf numFmtId="165" fontId="3" fillId="6" borderId="1" xfId="0" applyNumberFormat="1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9D5-4FE6-BE41-40854FF031B9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5-B25E-4F2F-8E25-602D3E6FF2D8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spPr>
              <a:ln w="1587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  <c:extLst>
              <c:ext xmlns:c16="http://schemas.microsoft.com/office/drawing/2014/chart" uri="{C3380CC4-5D6E-409C-BE32-E72D297353CC}">
                <c16:uniqueId val="{0000005F-B25E-4F2F-8E25-602D3E6FF2D8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5E-B25E-4F2F-8E25-602D3E6FF2D8}"/>
              </c:ext>
            </c:extLst>
          </c:dPt>
          <c:xVal>
            <c:numRef>
              <c:f>(Sheet1!$K$6,Sheet1!$M$6)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62.268112806457161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182.18709867657785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49-B25E-4F2F-8E25-602D3E6FF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47-B25E-4F2F-8E25-602D3E6FF2D8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4B-B25E-4F2F-8E25-602D3E6FF2D8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2-73B9-45BE-8DA4-835400DF5DAA}"/>
              </c:ext>
            </c:extLst>
          </c:dPt>
          <c:xVal>
            <c:numRef>
              <c:f>(Sheet1!$I$6,Sheet1!$M$6)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62.268112806457161</c:v>
                </c:pt>
              </c:numCache>
            </c:numRef>
          </c:xVal>
          <c:yVal>
            <c:numRef>
              <c:f>(Sheet1!$I$7,Sheet1!$M$7)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9-45BE-8DA4-835400DF5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B1-43C2-B561-2663D8C51851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0"/>
            <c:marker>
              <c:symbol val="circle"/>
              <c:size val="6"/>
            </c:marker>
            <c:bubble3D val="0"/>
            <c:extLst>
              <c:ext xmlns:c16="http://schemas.microsoft.com/office/drawing/2014/chart" uri="{C3380CC4-5D6E-409C-BE32-E72D297353CC}">
                <c16:uniqueId val="{00000006-D4B1-43C2-B561-2663D8C51851}"/>
              </c:ext>
            </c:extLst>
          </c:dPt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5-D4B1-43C2-B561-2663D8C51851}"/>
              </c:ext>
            </c:extLst>
          </c:dPt>
          <c:xVal>
            <c:numRef>
              <c:f>(Sheet1!$K$6,Sheet1!$M$7)</c:f>
              <c:numCache>
                <c:formatCode>0.00</c:formatCode>
                <c:ptCount val="2"/>
                <c:pt idx="0" formatCode="General">
                  <c:v>0</c:v>
                </c:pt>
                <c:pt idx="1">
                  <c:v>62.268112806457154</c:v>
                </c:pt>
              </c:numCache>
            </c:numRef>
          </c:xVal>
          <c:yVal>
            <c:numRef>
              <c:f>(Sheet1!$K$8,Sheet1!$M$8)</c:f>
              <c:numCache>
                <c:formatCode>0.00</c:formatCode>
                <c:ptCount val="2"/>
                <c:pt idx="0" formatCode="General">
                  <c:v>125</c:v>
                </c:pt>
                <c:pt idx="1">
                  <c:v>182.18709867657785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4B1-43C2-B561-2663D8C51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Front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7"/>
          <c:order val="0"/>
          <c:tx>
            <c:v>d1</c:v>
          </c:tx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dPt>
            <c:idx val="0"/>
            <c:marker>
              <c:symbol val="circle"/>
              <c:size val="5"/>
              <c:spPr>
                <a:solidFill>
                  <a:schemeClr val="bg1"/>
                </a:solidFill>
                <a:ln w="12700">
                  <a:solidFill>
                    <a:schemeClr val="tx1">
                      <a:lumMod val="85000"/>
                      <a:lumOff val="15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3-4EB8-A76E-3718658A66FB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63-4EB8-A76E-3718658A66FB}"/>
            </c:ext>
          </c:extLst>
        </c:ser>
        <c:ser>
          <c:idx val="1"/>
          <c:order val="2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5-7763-4EB8-A76E-3718658A66FB}"/>
              </c:ext>
            </c:extLst>
          </c:dPt>
          <c:xVal>
            <c:numRef>
              <c:f>(Sheet1!$S$8,Sheet1!$O$7)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763-4EB8-A76E-3718658A6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tx>
                  <c:v>Side R2</c:v>
                </c:tx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dPt>
                  <c:idx val="0"/>
                  <c:marker>
                    <c:spPr>
                      <a:solidFill>
                        <a:schemeClr val="bg1">
                          <a:lumMod val="65000"/>
                        </a:schemeClr>
                      </a:solidFill>
                      <a:ln w="9525">
                        <a:solidFill>
                          <a:schemeClr val="tx1">
                            <a:lumMod val="85000"/>
                            <a:lumOff val="15000"/>
                          </a:schemeClr>
                        </a:solidFill>
                      </a:ln>
                    </c:spPr>
                  </c:marker>
                  <c:bubble3D val="0"/>
                  <c:spPr>
                    <a:ln>
                      <a:solidFill>
                        <a:schemeClr val="tx1">
                          <a:lumMod val="85000"/>
                          <a:lumOff val="15000"/>
                        </a:schemeClr>
                      </a:solidFill>
                    </a:ln>
                  </c:spPr>
                  <c:extLst>
                    <c:ext xmlns:c16="http://schemas.microsoft.com/office/drawing/2014/chart" uri="{C3380CC4-5D6E-409C-BE32-E72D297353CC}">
                      <c16:uniqueId val="{00000004-66E9-43DD-A50F-902DBB6EB393}"/>
                    </c:ext>
                  </c:extLst>
                </c:dPt>
                <c:xVal>
                  <c:numLit>
                    <c:formatCode>General</c:formatCode>
                    <c:ptCount val="1"/>
                    <c:pt idx="0">
                      <c:v>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Sheet1!$K$8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125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7-7763-4EB8-A76E-3718658A66FB}"/>
                  </c:ext>
                </c:extLst>
              </c15:ser>
            </c15:filteredScatterSeries>
            <c15:filteredScatterSeries>
              <c15:ser>
                <c:idx val="2"/>
                <c:order val="3"/>
                <c:spPr>
                  <a:ln w="31750">
                    <a:solidFill>
                      <a:schemeClr val="tx1">
                        <a:lumMod val="85000"/>
                        <a:lumOff val="15000"/>
                      </a:schemeClr>
                    </a:solidFill>
                  </a:ln>
                </c:spP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763-4EB8-A76E-3718658A66FB}"/>
                  </c:ext>
                </c:extLst>
              </c15:ser>
            </c15:filteredScatterSeries>
          </c:ext>
        </c:extLst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b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406870618291556"/>
              <c:y val="0.12250927682031831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323587148517162"/>
              <c:y val="0.8188991506555619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Top view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 (x-y)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6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5"/>
            </c:marker>
            <c:bubble3D val="0"/>
            <c:extLst>
              <c:ext xmlns:c16="http://schemas.microsoft.com/office/drawing/2014/chart" uri="{C3380CC4-5D6E-409C-BE32-E72D297353CC}">
                <c16:uniqueId val="{00000000-2E1E-46C3-8EE4-C25EF4E86AAB}"/>
              </c:ext>
            </c:extLst>
          </c:dPt>
          <c:xVal>
            <c:numRef>
              <c:f>(Sheet1!$R$6,Sheet1!$O$7)</c:f>
              <c:numCache>
                <c:formatCode>General</c:formatCode>
                <c:ptCount val="2"/>
                <c:pt idx="0">
                  <c:v>0</c:v>
                </c:pt>
                <c:pt idx="1">
                  <c:v>80</c:v>
                </c:pt>
              </c:numCache>
            </c:numRef>
          </c:xVal>
          <c:yVal>
            <c:numRef>
              <c:f>(Sheet1!$R$7,Sheet1!$P$7)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1E-46C3-8EE4-C25EF4E86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51967477571245724"/>
              <c:y val="0.11901844369313655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rgbClr val="FF0000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125"/>
          <c:min val="-125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</a:t>
                </a:r>
              </a:p>
            </c:rich>
          </c:tx>
          <c:layout>
            <c:manualLayout>
              <c:xMode val="edge"/>
              <c:yMode val="edge"/>
              <c:x val="0.93844681793363349"/>
              <c:y val="0.4912380088507737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Side view </a:t>
            </a:r>
            <a:r>
              <a:rPr lang="en-US" b="1" baseline="0">
                <a:solidFill>
                  <a:schemeClr val="tx1"/>
                </a:solidFill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(y-z)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12700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auto"/>
              <c:spPr>
                <a:solidFill>
                  <a:schemeClr val="bg1">
                    <a:lumMod val="65000"/>
                  </a:schemeClr>
                </a:solidFill>
                <a:ln w="9525">
                  <a:solidFill>
                    <a:schemeClr val="tx1">
                      <a:lumMod val="85000"/>
                      <a:lumOff val="15000"/>
                    </a:schemeClr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AD8-4FFE-A7F0-EB1D8BC1FA07}"/>
              </c:ext>
            </c:extLst>
          </c:dPt>
          <c:xVal>
            <c:numRef>
              <c:f>(Sheet1!$I$6,Sheet1!$K$6)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(Sheet1!$I$8,Sheet1!$K$8)</c:f>
              <c:numCache>
                <c:formatCode>General</c:formatCode>
                <c:ptCount val="2"/>
                <c:pt idx="0">
                  <c:v>0</c:v>
                </c:pt>
                <c:pt idx="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5E-4A90-83F8-AE832CE7EBBF}"/>
            </c:ext>
          </c:extLst>
        </c:ser>
        <c:ser>
          <c:idx val="1"/>
          <c:order val="1"/>
          <c:spPr>
            <a:ln>
              <a:solidFill>
                <a:schemeClr val="tx1">
                  <a:lumMod val="85000"/>
                  <a:lumOff val="15000"/>
                </a:schemeClr>
              </a:solidFill>
            </a:ln>
          </c:spPr>
          <c:marker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</c:spPr>
          </c:marker>
          <c:dPt>
            <c:idx val="1"/>
            <c:marker>
              <c:symbol val="diamond"/>
              <c:size val="12"/>
            </c:marker>
            <c:bubble3D val="0"/>
            <c:extLst>
              <c:ext xmlns:c16="http://schemas.microsoft.com/office/drawing/2014/chart" uri="{C3380CC4-5D6E-409C-BE32-E72D297353CC}">
                <c16:uniqueId val="{00000002-675E-4A90-83F8-AE832CE7EBBF}"/>
              </c:ext>
            </c:extLst>
          </c:dPt>
          <c:xVal>
            <c:numRef>
              <c:f>(Sheet1!$S$9,Sheet1!$P$7)</c:f>
              <c:numCache>
                <c:formatCode>General</c:formatCode>
                <c:ptCount val="2"/>
                <c:pt idx="0">
                  <c:v>0</c:v>
                </c:pt>
                <c:pt idx="1">
                  <c:v>55</c:v>
                </c:pt>
              </c:numCache>
            </c:numRef>
          </c:xVal>
          <c:yVal>
            <c:numRef>
              <c:f>(Sheet1!$S$10,Sheet1!$Q$7)</c:f>
              <c:numCache>
                <c:formatCode>General</c:formatCode>
                <c:ptCount val="2"/>
                <c:pt idx="0">
                  <c:v>125</c:v>
                </c:pt>
                <c:pt idx="1">
                  <c:v>190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5E-4A90-83F8-AE832CE7E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9130927"/>
        <c:axId val="1399131343"/>
      </c:scatterChart>
      <c:valAx>
        <c:axId val="1399130927"/>
        <c:scaling>
          <c:orientation val="minMax"/>
          <c:max val="125"/>
          <c:min val="-125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z</a:t>
                </a:r>
              </a:p>
            </c:rich>
          </c:tx>
          <c:layout>
            <c:manualLayout>
              <c:xMode val="edge"/>
              <c:yMode val="edge"/>
              <c:x val="0.51950205220065415"/>
              <c:y val="0.1155276105659547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6"/>
            </a:solidFill>
            <a:prstDash val="dash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1343"/>
        <c:crosses val="autoZero"/>
        <c:crossBetween val="midCat"/>
      </c:valAx>
      <c:valAx>
        <c:axId val="1399131343"/>
        <c:scaling>
          <c:orientation val="minMax"/>
          <c:max val="250"/>
          <c:min val="0"/>
        </c:scaling>
        <c:delete val="0"/>
        <c:axPos val="l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y</a:t>
                </a:r>
              </a:p>
            </c:rich>
          </c:tx>
          <c:layout>
            <c:manualLayout>
              <c:xMode val="edge"/>
              <c:yMode val="edge"/>
              <c:x val="0.94351503475834553"/>
              <c:y val="0.81191748440119837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accent1"/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MU Typewriter Text" panose="02000309000000000000" pitchFamily="50" charset="0"/>
                <a:ea typeface="+mn-ea"/>
                <a:cs typeface="+mn-cs"/>
              </a:defRPr>
            </a:pPr>
            <a:endParaRPr lang="en-US"/>
          </a:p>
        </c:txPr>
        <c:crossAx val="13991309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x, y, z versus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59238393588001"/>
          <c:y val="0.15259514354041098"/>
          <c:w val="0.75495501545464616"/>
          <c:h val="0.6818632118857737"/>
        </c:manualLayout>
      </c:layout>
      <c:scatterChart>
        <c:scatterStyle val="smoothMarker"/>
        <c:varyColors val="0"/>
        <c:ser>
          <c:idx val="0"/>
          <c:order val="0"/>
          <c:tx>
            <c:v>x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Sheet1!$AD$5:$AD$105</c:f>
              <c:numCache>
                <c:formatCode>0.000</c:formatCode>
                <c:ptCount val="101"/>
                <c:pt idx="0">
                  <c:v>125</c:v>
                </c:pt>
                <c:pt idx="1">
                  <c:v>124.99604717006</c:v>
                </c:pt>
                <c:pt idx="2">
                  <c:v>124.98429479648</c:v>
                </c:pt>
                <c:pt idx="3">
                  <c:v>124.96490205361999</c:v>
                </c:pt>
                <c:pt idx="4">
                  <c:v>124.93802811584</c:v>
                </c:pt>
                <c:pt idx="5">
                  <c:v>124.90383215750001</c:v>
                </c:pt>
                <c:pt idx="6">
                  <c:v>124.86247335296</c:v>
                </c:pt>
                <c:pt idx="7">
                  <c:v>124.81411087658</c:v>
                </c:pt>
                <c:pt idx="8">
                  <c:v>124.75890390272001</c:v>
                </c:pt>
                <c:pt idx="9">
                  <c:v>124.69701160574</c:v>
                </c:pt>
                <c:pt idx="10">
                  <c:v>124.62859316000001</c:v>
                </c:pt>
                <c:pt idx="11">
                  <c:v>124.55380773986001</c:v>
                </c:pt>
                <c:pt idx="12">
                  <c:v>124.47281451968</c:v>
                </c:pt>
                <c:pt idx="13">
                  <c:v>124.38577267382</c:v>
                </c:pt>
                <c:pt idx="14">
                  <c:v>124.29284137664</c:v>
                </c:pt>
                <c:pt idx="15">
                  <c:v>124.1941798025</c:v>
                </c:pt>
                <c:pt idx="16">
                  <c:v>124.08994712575999</c:v>
                </c:pt>
                <c:pt idx="17">
                  <c:v>123.98030252078</c:v>
                </c:pt>
                <c:pt idx="18">
                  <c:v>123.86540516192001</c:v>
                </c:pt>
                <c:pt idx="19">
                  <c:v>123.74541422354</c:v>
                </c:pt>
                <c:pt idx="20">
                  <c:v>123.62048888</c:v>
                </c:pt>
                <c:pt idx="21">
                  <c:v>123.49078830566</c:v>
                </c:pt>
                <c:pt idx="22">
                  <c:v>123.35647167488</c:v>
                </c:pt>
                <c:pt idx="23">
                  <c:v>123.21769816202</c:v>
                </c:pt>
                <c:pt idx="24">
                  <c:v>123.07462694144</c:v>
                </c:pt>
                <c:pt idx="25">
                  <c:v>122.9274171875</c:v>
                </c:pt>
                <c:pt idx="26">
                  <c:v>122.77622807456001</c:v>
                </c:pt>
                <c:pt idx="27">
                  <c:v>122.62121877698</c:v>
                </c:pt>
                <c:pt idx="28">
                  <c:v>122.46254846912001</c:v>
                </c:pt>
                <c:pt idx="29">
                  <c:v>122.30037632534001</c:v>
                </c:pt>
                <c:pt idx="30">
                  <c:v>122.13486152</c:v>
                </c:pt>
                <c:pt idx="31">
                  <c:v>121.96616322746</c:v>
                </c:pt>
                <c:pt idx="32">
                  <c:v>121.79444062208</c:v>
                </c:pt>
                <c:pt idx="33">
                  <c:v>121.61985287822</c:v>
                </c:pt>
                <c:pt idx="34">
                  <c:v>121.44255917024</c:v>
                </c:pt>
                <c:pt idx="35">
                  <c:v>121.2627186725</c:v>
                </c:pt>
                <c:pt idx="36">
                  <c:v>121.08049055936</c:v>
                </c:pt>
                <c:pt idx="37">
                  <c:v>120.89603400518</c:v>
                </c:pt>
                <c:pt idx="38">
                  <c:v>120.70950818432</c:v>
                </c:pt>
                <c:pt idx="39">
                  <c:v>120.52107227114</c:v>
                </c:pt>
                <c:pt idx="40">
                  <c:v>120.33088543999999</c:v>
                </c:pt>
                <c:pt idx="41">
                  <c:v>120.13910686526</c:v>
                </c:pt>
                <c:pt idx="42">
                  <c:v>119.94589572128001</c:v>
                </c:pt>
                <c:pt idx="43">
                  <c:v>119.75141118242</c:v>
                </c:pt>
                <c:pt idx="44">
                  <c:v>119.55581242304</c:v>
                </c:pt>
                <c:pt idx="45">
                  <c:v>119.3592586175</c:v>
                </c:pt>
                <c:pt idx="46">
                  <c:v>119.16190894016</c:v>
                </c:pt>
                <c:pt idx="47">
                  <c:v>118.96392256538</c:v>
                </c:pt>
                <c:pt idx="48">
                  <c:v>118.76545866752001</c:v>
                </c:pt>
                <c:pt idx="49">
                  <c:v>118.56667642094001</c:v>
                </c:pt>
                <c:pt idx="50">
                  <c:v>118.367735</c:v>
                </c:pt>
                <c:pt idx="51">
                  <c:v>118.16879357906001</c:v>
                </c:pt>
                <c:pt idx="52">
                  <c:v>117.97001133248</c:v>
                </c:pt>
                <c:pt idx="53">
                  <c:v>117.77154743462</c:v>
                </c:pt>
                <c:pt idx="54">
                  <c:v>117.57356105984</c:v>
                </c:pt>
                <c:pt idx="55">
                  <c:v>117.3762113825</c:v>
                </c:pt>
                <c:pt idx="56">
                  <c:v>117.17965757696</c:v>
                </c:pt>
                <c:pt idx="57">
                  <c:v>116.98405881758001</c:v>
                </c:pt>
                <c:pt idx="58">
                  <c:v>116.78957427872</c:v>
                </c:pt>
                <c:pt idx="59">
                  <c:v>116.59636313474</c:v>
                </c:pt>
                <c:pt idx="60">
                  <c:v>116.40458456</c:v>
                </c:pt>
                <c:pt idx="61">
                  <c:v>116.21439772886001</c:v>
                </c:pt>
                <c:pt idx="62">
                  <c:v>116.02596181567999</c:v>
                </c:pt>
                <c:pt idx="63">
                  <c:v>115.83943599482001</c:v>
                </c:pt>
                <c:pt idx="64">
                  <c:v>115.65497944064001</c:v>
                </c:pt>
                <c:pt idx="65">
                  <c:v>115.47275132750001</c:v>
                </c:pt>
                <c:pt idx="66">
                  <c:v>115.29291082976</c:v>
                </c:pt>
                <c:pt idx="67">
                  <c:v>115.11561712178001</c:v>
                </c:pt>
                <c:pt idx="68">
                  <c:v>114.94102937792</c:v>
                </c:pt>
                <c:pt idx="69">
                  <c:v>114.76930677254001</c:v>
                </c:pt>
                <c:pt idx="70">
                  <c:v>114.60060848000001</c:v>
                </c:pt>
                <c:pt idx="71">
                  <c:v>114.43509367466</c:v>
                </c:pt>
                <c:pt idx="72">
                  <c:v>114.27292153088001</c:v>
                </c:pt>
                <c:pt idx="73">
                  <c:v>114.11425122301999</c:v>
                </c:pt>
                <c:pt idx="74">
                  <c:v>113.95924192544</c:v>
                </c:pt>
                <c:pt idx="75">
                  <c:v>113.80805281250001</c:v>
                </c:pt>
                <c:pt idx="76">
                  <c:v>113.66084305856</c:v>
                </c:pt>
                <c:pt idx="77">
                  <c:v>113.51777183798001</c:v>
                </c:pt>
                <c:pt idx="78">
                  <c:v>113.37899832512001</c:v>
                </c:pt>
                <c:pt idx="79">
                  <c:v>113.24468169434</c:v>
                </c:pt>
                <c:pt idx="80">
                  <c:v>113.11498112000001</c:v>
                </c:pt>
                <c:pt idx="81">
                  <c:v>112.99005577646001</c:v>
                </c:pt>
                <c:pt idx="82">
                  <c:v>112.87006483808</c:v>
                </c:pt>
                <c:pt idx="83">
                  <c:v>112.75516747922001</c:v>
                </c:pt>
                <c:pt idx="84">
                  <c:v>112.64552287424</c:v>
                </c:pt>
                <c:pt idx="85">
                  <c:v>112.5412901975</c:v>
                </c:pt>
                <c:pt idx="86">
                  <c:v>112.44262862336001</c:v>
                </c:pt>
                <c:pt idx="87">
                  <c:v>112.34969732618001</c:v>
                </c:pt>
                <c:pt idx="88">
                  <c:v>112.26265548032001</c:v>
                </c:pt>
                <c:pt idx="89">
                  <c:v>112.18166226014</c:v>
                </c:pt>
                <c:pt idx="90">
                  <c:v>112.10687684</c:v>
                </c:pt>
                <c:pt idx="91">
                  <c:v>112.03845839425999</c:v>
                </c:pt>
                <c:pt idx="92">
                  <c:v>111.97656609728001</c:v>
                </c:pt>
                <c:pt idx="93">
                  <c:v>111.92135912342002</c:v>
                </c:pt>
                <c:pt idx="94">
                  <c:v>111.87299664704</c:v>
                </c:pt>
                <c:pt idx="95">
                  <c:v>111.83163784250002</c:v>
                </c:pt>
                <c:pt idx="96">
                  <c:v>111.79744188416001</c:v>
                </c:pt>
                <c:pt idx="97">
                  <c:v>111.77056794638001</c:v>
                </c:pt>
                <c:pt idx="98">
                  <c:v>111.75117520352001</c:v>
                </c:pt>
                <c:pt idx="99">
                  <c:v>111.73942282994</c:v>
                </c:pt>
                <c:pt idx="100">
                  <c:v>111.73547000000001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61-4D38-9D45-BC6D544901B7}"/>
            </c:ext>
          </c:extLst>
        </c:ser>
        <c:ser>
          <c:idx val="1"/>
          <c:order val="1"/>
          <c:tx>
            <c:v>y</c:v>
          </c:tx>
          <c:spPr>
            <a:ln w="38100" cap="rnd">
              <a:solidFill>
                <a:schemeClr val="accent6">
                  <a:lumMod val="7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Sheet1!$AE$5:$AE$105</c:f>
              <c:numCache>
                <c:formatCode>0.000</c:formatCode>
                <c:ptCount val="101"/>
                <c:pt idx="0">
                  <c:v>0</c:v>
                </c:pt>
                <c:pt idx="1">
                  <c:v>-3.6487656399999996E-3</c:v>
                </c:pt>
                <c:pt idx="2">
                  <c:v>-1.4497109119999997E-2</c:v>
                </c:pt>
                <c:pt idx="3">
                  <c:v>-3.2398100279999995E-2</c:v>
                </c:pt>
                <c:pt idx="4">
                  <c:v>-5.7204808959999992E-2</c:v>
                </c:pt>
                <c:pt idx="5">
                  <c:v>-8.877030499999998E-2</c:v>
                </c:pt>
                <c:pt idx="6">
                  <c:v>-0.12694765823999998</c:v>
                </c:pt>
                <c:pt idx="7">
                  <c:v>-0.17158993851999993</c:v>
                </c:pt>
                <c:pt idx="8">
                  <c:v>-0.22255021567999997</c:v>
                </c:pt>
                <c:pt idx="9">
                  <c:v>-0.27968155955999996</c:v>
                </c:pt>
                <c:pt idx="10">
                  <c:v>-0.34283703999999993</c:v>
                </c:pt>
                <c:pt idx="11">
                  <c:v>-0.41186972683999984</c:v>
                </c:pt>
                <c:pt idx="12">
                  <c:v>-0.48663268991999992</c:v>
                </c:pt>
                <c:pt idx="13">
                  <c:v>-0.56697899907999993</c:v>
                </c:pt>
                <c:pt idx="14">
                  <c:v>-0.65276172415999978</c:v>
                </c:pt>
                <c:pt idx="15">
                  <c:v>-0.74383393499999972</c:v>
                </c:pt>
                <c:pt idx="16">
                  <c:v>-0.84004870143999988</c:v>
                </c:pt>
                <c:pt idx="17">
                  <c:v>-0.9412590933199998</c:v>
                </c:pt>
                <c:pt idx="18">
                  <c:v>-1.0473181804799998</c:v>
                </c:pt>
                <c:pt idx="19">
                  <c:v>-1.1580790327599997</c:v>
                </c:pt>
                <c:pt idx="20">
                  <c:v>-1.2733947199999998</c:v>
                </c:pt>
                <c:pt idx="21">
                  <c:v>-1.3931183120399999</c:v>
                </c:pt>
                <c:pt idx="22">
                  <c:v>-1.5171028787199994</c:v>
                </c:pt>
                <c:pt idx="23">
                  <c:v>-1.6452014898799994</c:v>
                </c:pt>
                <c:pt idx="24">
                  <c:v>-1.7772672153599995</c:v>
                </c:pt>
                <c:pt idx="25">
                  <c:v>-1.9131531249999996</c:v>
                </c:pt>
                <c:pt idx="26">
                  <c:v>-2.05271228864</c:v>
                </c:pt>
                <c:pt idx="27">
                  <c:v>-2.1957977761199996</c:v>
                </c:pt>
                <c:pt idx="28">
                  <c:v>-2.3422626572799992</c:v>
                </c:pt>
                <c:pt idx="29">
                  <c:v>-2.4919600019599994</c:v>
                </c:pt>
                <c:pt idx="30">
                  <c:v>-2.644742879999999</c:v>
                </c:pt>
                <c:pt idx="31">
                  <c:v>-2.8004643612399995</c:v>
                </c:pt>
                <c:pt idx="32">
                  <c:v>-2.9589775155199995</c:v>
                </c:pt>
                <c:pt idx="33">
                  <c:v>-3.1201354126799998</c:v>
                </c:pt>
                <c:pt idx="34">
                  <c:v>-3.2837911225599989</c:v>
                </c:pt>
                <c:pt idx="35">
                  <c:v>-3.4497977149999994</c:v>
                </c:pt>
                <c:pt idx="36">
                  <c:v>-3.6180082598399994</c:v>
                </c:pt>
                <c:pt idx="37">
                  <c:v>-3.7882758269199988</c:v>
                </c:pt>
                <c:pt idx="38">
                  <c:v>-3.9604534860799987</c:v>
                </c:pt>
                <c:pt idx="39">
                  <c:v>-4.1343943071599982</c:v>
                </c:pt>
                <c:pt idx="40">
                  <c:v>-4.3099513599999986</c:v>
                </c:pt>
                <c:pt idx="41">
                  <c:v>-4.4869777144399983</c:v>
                </c:pt>
                <c:pt idx="42">
                  <c:v>-4.6653264403199994</c:v>
                </c:pt>
                <c:pt idx="43">
                  <c:v>-4.8448506074799997</c:v>
                </c:pt>
                <c:pt idx="44">
                  <c:v>-5.0254032857599977</c:v>
                </c:pt>
                <c:pt idx="45">
                  <c:v>-5.2068375449999973</c:v>
                </c:pt>
                <c:pt idx="46">
                  <c:v>-5.389006455039997</c:v>
                </c:pt>
                <c:pt idx="47">
                  <c:v>-5.571763085719998</c:v>
                </c:pt>
                <c:pt idx="48">
                  <c:v>-5.7549605068799981</c:v>
                </c:pt>
                <c:pt idx="49">
                  <c:v>-5.9384517883599992</c:v>
                </c:pt>
                <c:pt idx="50">
                  <c:v>-6.1220899999999983</c:v>
                </c:pt>
                <c:pt idx="51">
                  <c:v>-6.3057282116399991</c:v>
                </c:pt>
                <c:pt idx="52">
                  <c:v>-6.4892194931199993</c:v>
                </c:pt>
                <c:pt idx="53">
                  <c:v>-6.6724169142799976</c:v>
                </c:pt>
                <c:pt idx="54">
                  <c:v>-6.8551735449599986</c:v>
                </c:pt>
                <c:pt idx="55">
                  <c:v>-7.0373424549999983</c:v>
                </c:pt>
                <c:pt idx="56">
                  <c:v>-7.218776714239997</c:v>
                </c:pt>
                <c:pt idx="57">
                  <c:v>-7.3993293925199985</c:v>
                </c:pt>
                <c:pt idx="58">
                  <c:v>-7.578853559679998</c:v>
                </c:pt>
                <c:pt idx="59">
                  <c:v>-7.7572022855599982</c:v>
                </c:pt>
                <c:pt idx="60">
                  <c:v>-7.9342286399999971</c:v>
                </c:pt>
                <c:pt idx="61">
                  <c:v>-8.1097856928399974</c:v>
                </c:pt>
                <c:pt idx="62">
                  <c:v>-8.2837265139199978</c:v>
                </c:pt>
                <c:pt idx="63">
                  <c:v>-8.4559041730799969</c:v>
                </c:pt>
                <c:pt idx="64">
                  <c:v>-8.6261717401599984</c:v>
                </c:pt>
                <c:pt idx="65">
                  <c:v>-8.7943822849999975</c:v>
                </c:pt>
                <c:pt idx="66">
                  <c:v>-8.9603888774399998</c:v>
                </c:pt>
                <c:pt idx="67">
                  <c:v>-9.1240445873199967</c:v>
                </c:pt>
                <c:pt idx="68">
                  <c:v>-9.2852024844799956</c:v>
                </c:pt>
                <c:pt idx="69">
                  <c:v>-9.443715638759997</c:v>
                </c:pt>
                <c:pt idx="70">
                  <c:v>-9.5994371199999975</c:v>
                </c:pt>
                <c:pt idx="71">
                  <c:v>-9.7522199980399975</c:v>
                </c:pt>
                <c:pt idx="72">
                  <c:v>-9.9019173427199974</c:v>
                </c:pt>
                <c:pt idx="73">
                  <c:v>-10.048382223879999</c:v>
                </c:pt>
                <c:pt idx="74">
                  <c:v>-10.191467711359996</c:v>
                </c:pt>
                <c:pt idx="75">
                  <c:v>-10.331026874999999</c:v>
                </c:pt>
                <c:pt idx="76">
                  <c:v>-10.466912784639996</c:v>
                </c:pt>
                <c:pt idx="77">
                  <c:v>-10.598978510119997</c:v>
                </c:pt>
                <c:pt idx="78">
                  <c:v>-10.727077121279994</c:v>
                </c:pt>
                <c:pt idx="79">
                  <c:v>-10.851061687959996</c:v>
                </c:pt>
                <c:pt idx="80">
                  <c:v>-10.970785279999994</c:v>
                </c:pt>
                <c:pt idx="81">
                  <c:v>-11.086100967239995</c:v>
                </c:pt>
                <c:pt idx="82">
                  <c:v>-11.196861819519995</c:v>
                </c:pt>
                <c:pt idx="83">
                  <c:v>-11.302920906679997</c:v>
                </c:pt>
                <c:pt idx="84">
                  <c:v>-11.404131298559999</c:v>
                </c:pt>
                <c:pt idx="85">
                  <c:v>-11.500346064999995</c:v>
                </c:pt>
                <c:pt idx="86">
                  <c:v>-11.591418275839997</c:v>
                </c:pt>
                <c:pt idx="87">
                  <c:v>-11.677201000919997</c:v>
                </c:pt>
                <c:pt idx="88">
                  <c:v>-11.757547310079996</c:v>
                </c:pt>
                <c:pt idx="89">
                  <c:v>-11.832310273159997</c:v>
                </c:pt>
                <c:pt idx="90">
                  <c:v>-11.901342959999994</c:v>
                </c:pt>
                <c:pt idx="91">
                  <c:v>-11.964498440439993</c:v>
                </c:pt>
                <c:pt idx="92">
                  <c:v>-12.021629784319991</c:v>
                </c:pt>
                <c:pt idx="93">
                  <c:v>-12.072590061479996</c:v>
                </c:pt>
                <c:pt idx="94">
                  <c:v>-12.117232341759994</c:v>
                </c:pt>
                <c:pt idx="95">
                  <c:v>-12.155409694999999</c:v>
                </c:pt>
                <c:pt idx="96">
                  <c:v>-12.186975191039995</c:v>
                </c:pt>
                <c:pt idx="97">
                  <c:v>-12.211781899719995</c:v>
                </c:pt>
                <c:pt idx="98">
                  <c:v>-12.229682890879999</c:v>
                </c:pt>
                <c:pt idx="99">
                  <c:v>-12.240531234359995</c:v>
                </c:pt>
                <c:pt idx="100">
                  <c:v>-12.244179999999993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83-4FB0-A9A3-9A7B0ED50E93}"/>
            </c:ext>
          </c:extLst>
        </c:ser>
        <c:ser>
          <c:idx val="2"/>
          <c:order val="2"/>
          <c:tx>
            <c:v>z</c:v>
          </c:tx>
          <c:spPr>
            <a:ln w="28575" cap="rnd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Sheet1!$AF$5:$AF$105</c:f>
              <c:numCache>
                <c:formatCode>0.000</c:formatCode>
                <c:ptCount val="101"/>
                <c:pt idx="0">
                  <c:v>125</c:v>
                </c:pt>
                <c:pt idx="1">
                  <c:v>124.99239840144</c:v>
                </c:pt>
                <c:pt idx="2">
                  <c:v>124.96979767552</c:v>
                </c:pt>
                <c:pt idx="3">
                  <c:v>124.93250392688</c:v>
                </c:pt>
                <c:pt idx="4">
                  <c:v>124.88082326016</c:v>
                </c:pt>
                <c:pt idx="5">
                  <c:v>124.81506178000001</c:v>
                </c:pt>
                <c:pt idx="6">
                  <c:v>124.73552559104</c:v>
                </c:pt>
                <c:pt idx="7">
                  <c:v>124.64252079792</c:v>
                </c:pt>
                <c:pt idx="8">
                  <c:v>124.53635350528</c:v>
                </c:pt>
                <c:pt idx="9">
                  <c:v>124.41732981775999</c:v>
                </c:pt>
                <c:pt idx="10">
                  <c:v>124.28575583999999</c:v>
                </c:pt>
                <c:pt idx="11">
                  <c:v>124.14193767664</c:v>
                </c:pt>
                <c:pt idx="12">
                  <c:v>123.98618143232001</c:v>
                </c:pt>
                <c:pt idx="13">
                  <c:v>123.81879321168</c:v>
                </c:pt>
                <c:pt idx="14">
                  <c:v>123.64007911936</c:v>
                </c:pt>
                <c:pt idx="15">
                  <c:v>123.45034526000001</c:v>
                </c:pt>
                <c:pt idx="16">
                  <c:v>123.24989773823999</c:v>
                </c:pt>
                <c:pt idx="17">
                  <c:v>123.03904265871999</c:v>
                </c:pt>
                <c:pt idx="18">
                  <c:v>122.81808612608</c:v>
                </c:pt>
                <c:pt idx="19">
                  <c:v>122.58733424496</c:v>
                </c:pt>
                <c:pt idx="20">
                  <c:v>122.34709312000001</c:v>
                </c:pt>
                <c:pt idx="21">
                  <c:v>122.09766885584</c:v>
                </c:pt>
                <c:pt idx="22">
                  <c:v>121.83936755712</c:v>
                </c:pt>
                <c:pt idx="23">
                  <c:v>121.57249532848</c:v>
                </c:pt>
                <c:pt idx="24">
                  <c:v>121.29735827456001</c:v>
                </c:pt>
                <c:pt idx="25">
                  <c:v>121.0142625</c:v>
                </c:pt>
                <c:pt idx="26">
                  <c:v>120.72351410944</c:v>
                </c:pt>
                <c:pt idx="27">
                  <c:v>120.42541920751999</c:v>
                </c:pt>
                <c:pt idx="28">
                  <c:v>120.12028389888</c:v>
                </c:pt>
                <c:pt idx="29">
                  <c:v>119.80841428816001</c:v>
                </c:pt>
                <c:pt idx="30">
                  <c:v>119.49011648000001</c:v>
                </c:pt>
                <c:pt idx="31">
                  <c:v>119.16569657904</c:v>
                </c:pt>
                <c:pt idx="32">
                  <c:v>118.83546068992</c:v>
                </c:pt>
                <c:pt idx="33">
                  <c:v>118.49971491728</c:v>
                </c:pt>
                <c:pt idx="34">
                  <c:v>118.15876536576</c:v>
                </c:pt>
                <c:pt idx="35">
                  <c:v>117.81291814000001</c:v>
                </c:pt>
                <c:pt idx="36">
                  <c:v>117.46247934464</c:v>
                </c:pt>
                <c:pt idx="37">
                  <c:v>117.10775508432</c:v>
                </c:pt>
                <c:pt idx="38">
                  <c:v>116.74905146368</c:v>
                </c:pt>
                <c:pt idx="39">
                  <c:v>116.38667458736001</c:v>
                </c:pt>
                <c:pt idx="40">
                  <c:v>116.02093056000001</c:v>
                </c:pt>
                <c:pt idx="41">
                  <c:v>115.65212548624</c:v>
                </c:pt>
                <c:pt idx="42">
                  <c:v>115.28056547072001</c:v>
                </c:pt>
                <c:pt idx="43">
                  <c:v>114.90655661808</c:v>
                </c:pt>
                <c:pt idx="44">
                  <c:v>114.53040503296</c:v>
                </c:pt>
                <c:pt idx="45">
                  <c:v>114.15241682</c:v>
                </c:pt>
                <c:pt idx="46">
                  <c:v>113.77289808384</c:v>
                </c:pt>
                <c:pt idx="47">
                  <c:v>113.39215492912001</c:v>
                </c:pt>
                <c:pt idx="48">
                  <c:v>113.01049346047999</c:v>
                </c:pt>
                <c:pt idx="49">
                  <c:v>112.62821978256</c:v>
                </c:pt>
                <c:pt idx="50">
                  <c:v>112.24563999999999</c:v>
                </c:pt>
                <c:pt idx="51">
                  <c:v>111.86306021744001</c:v>
                </c:pt>
                <c:pt idx="52">
                  <c:v>111.48078653952</c:v>
                </c:pt>
                <c:pt idx="53">
                  <c:v>111.09912507088001</c:v>
                </c:pt>
                <c:pt idx="54">
                  <c:v>110.71838191616001</c:v>
                </c:pt>
                <c:pt idx="55">
                  <c:v>110.33886318</c:v>
                </c:pt>
                <c:pt idx="56">
                  <c:v>109.96087496704001</c:v>
                </c:pt>
                <c:pt idx="57">
                  <c:v>109.58472338192001</c:v>
                </c:pt>
                <c:pt idx="58">
                  <c:v>109.21071452928</c:v>
                </c:pt>
                <c:pt idx="59">
                  <c:v>108.83915451376001</c:v>
                </c:pt>
                <c:pt idx="60">
                  <c:v>108.47034944000001</c:v>
                </c:pt>
                <c:pt idx="61">
                  <c:v>108.10460541264001</c:v>
                </c:pt>
                <c:pt idx="62">
                  <c:v>107.74222853632001</c:v>
                </c:pt>
                <c:pt idx="63">
                  <c:v>107.38352491568</c:v>
                </c:pt>
                <c:pt idx="64">
                  <c:v>107.02880065536002</c:v>
                </c:pt>
                <c:pt idx="65">
                  <c:v>106.67836186000001</c:v>
                </c:pt>
                <c:pt idx="66">
                  <c:v>106.33251463424001</c:v>
                </c:pt>
                <c:pt idx="67">
                  <c:v>105.99156508272002</c:v>
                </c:pt>
                <c:pt idx="68">
                  <c:v>105.65581931008001</c:v>
                </c:pt>
                <c:pt idx="69">
                  <c:v>105.32558342096002</c:v>
                </c:pt>
                <c:pt idx="70">
                  <c:v>105.00116352000001</c:v>
                </c:pt>
                <c:pt idx="71">
                  <c:v>104.68286571184001</c:v>
                </c:pt>
                <c:pt idx="72">
                  <c:v>104.37099610112001</c:v>
                </c:pt>
                <c:pt idx="73">
                  <c:v>104.06586079248001</c:v>
                </c:pt>
                <c:pt idx="74">
                  <c:v>103.76776589056001</c:v>
                </c:pt>
                <c:pt idx="75">
                  <c:v>103.4770175</c:v>
                </c:pt>
                <c:pt idx="76">
                  <c:v>103.19392172544001</c:v>
                </c:pt>
                <c:pt idx="77">
                  <c:v>102.91878467152002</c:v>
                </c:pt>
                <c:pt idx="78">
                  <c:v>102.65191244288002</c:v>
                </c:pt>
                <c:pt idx="79">
                  <c:v>102.39361114416</c:v>
                </c:pt>
                <c:pt idx="80">
                  <c:v>102.14418688000002</c:v>
                </c:pt>
                <c:pt idx="81">
                  <c:v>101.90394575504001</c:v>
                </c:pt>
                <c:pt idx="82">
                  <c:v>101.67319387392</c:v>
                </c:pt>
                <c:pt idx="83">
                  <c:v>101.45223734128001</c:v>
                </c:pt>
                <c:pt idx="84">
                  <c:v>101.24138226176001</c:v>
                </c:pt>
                <c:pt idx="85">
                  <c:v>101.04093474000001</c:v>
                </c:pt>
                <c:pt idx="86">
                  <c:v>100.85120088064001</c:v>
                </c:pt>
                <c:pt idx="87">
                  <c:v>100.67248678832001</c:v>
                </c:pt>
                <c:pt idx="88">
                  <c:v>100.50509856768002</c:v>
                </c:pt>
                <c:pt idx="89">
                  <c:v>100.34934232336001</c:v>
                </c:pt>
                <c:pt idx="90">
                  <c:v>100.20552416000001</c:v>
                </c:pt>
                <c:pt idx="91">
                  <c:v>100.07395018224001</c:v>
                </c:pt>
                <c:pt idx="92">
                  <c:v>99.954926494720013</c:v>
                </c:pt>
                <c:pt idx="93">
                  <c:v>99.848759202080004</c:v>
                </c:pt>
                <c:pt idx="94">
                  <c:v>99.755754408960001</c:v>
                </c:pt>
                <c:pt idx="95">
                  <c:v>99.67621822000001</c:v>
                </c:pt>
                <c:pt idx="96">
                  <c:v>99.610456739840004</c:v>
                </c:pt>
                <c:pt idx="97">
                  <c:v>99.558776073120015</c:v>
                </c:pt>
                <c:pt idx="98">
                  <c:v>99.521482324480019</c:v>
                </c:pt>
                <c:pt idx="99">
                  <c:v>99.498881598560018</c:v>
                </c:pt>
                <c:pt idx="100">
                  <c:v>99.491280000000017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983-4FB0-A9A3-9A7B0ED50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46336"/>
        <c:axId val="1592455072"/>
      </c:scatterChart>
      <c:valAx>
        <c:axId val="15924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0" spcFirstLastPara="1" vertOverflow="ellipsis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55072"/>
        <c:crosses val="autoZero"/>
        <c:crossBetween val="midCat"/>
      </c:valAx>
      <c:valAx>
        <c:axId val="159245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x, y, z (mm)</a:t>
                </a:r>
              </a:p>
            </c:rich>
          </c:tx>
          <c:layout>
            <c:manualLayout>
              <c:xMode val="edge"/>
              <c:yMode val="edge"/>
              <c:x val="1.6630941599043138E-2"/>
              <c:y val="0.413132080984277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2446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99412487499258"/>
          <c:y val="0.48761375564044013"/>
          <c:w val="9.6121046293489748E-2"/>
          <c:h val="0.176359109413132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Symbol" panose="05050102010706020507" pitchFamily="18" charset="2"/>
                <a:ea typeface="CMU Serif" panose="02000603000000000000" pitchFamily="2" charset="0"/>
                <a:cs typeface="CMU Serif" panose="02000603000000000000" pitchFamily="2" charset="0"/>
              </a:rPr>
              <a:t>q</a:t>
            </a: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1 </a:t>
            </a:r>
            <a:r>
              <a:rPr lang="en-US">
                <a:latin typeface="Symbol" panose="05050102010706020507" pitchFamily="18" charset="2"/>
                <a:ea typeface="CMU Serif" panose="02000603000000000000" pitchFamily="2" charset="0"/>
                <a:cs typeface="CMU Serif" panose="02000603000000000000" pitchFamily="2" charset="0"/>
              </a:rPr>
              <a:t>q</a:t>
            </a: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2 versus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773351381725312"/>
          <c:y val="0.16187552382813264"/>
          <c:w val="0.74846000529506895"/>
          <c:h val="0.67511465587691277"/>
        </c:manualLayout>
      </c:layout>
      <c:scatterChart>
        <c:scatterStyle val="smoothMarker"/>
        <c:varyColors val="0"/>
        <c:ser>
          <c:idx val="0"/>
          <c:order val="0"/>
          <c:tx>
            <c:v>theta_1</c:v>
          </c:tx>
          <c:spPr>
            <a:ln w="2857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Sheet1!$AK$5:$AK$105</c:f>
              <c:numCache>
                <c:formatCode>0.000</c:formatCode>
                <c:ptCount val="101"/>
                <c:pt idx="0">
                  <c:v>0</c:v>
                </c:pt>
                <c:pt idx="1">
                  <c:v>-1.6725238619789344E-3</c:v>
                </c:pt>
                <c:pt idx="2">
                  <c:v>-6.6458203036157439E-3</c:v>
                </c:pt>
                <c:pt idx="3">
                  <c:v>-1.4854365811446812E-2</c:v>
                </c:pt>
                <c:pt idx="4">
                  <c:v>-2.6233757180657017E-2</c:v>
                </c:pt>
                <c:pt idx="5">
                  <c:v>-4.0720631852371875E-2</c:v>
                </c:pt>
                <c:pt idx="6">
                  <c:v>-5.825259050800425E-2</c:v>
                </c:pt>
                <c:pt idx="7">
                  <c:v>-7.8768121820327955E-2</c:v>
                </c:pt>
                <c:pt idx="8">
                  <c:v>-0.10220652926704968</c:v>
                </c:pt>
                <c:pt idx="9">
                  <c:v>-0.128507859918566</c:v>
                </c:pt>
                <c:pt idx="10">
                  <c:v>-0.15761283511733126</c:v>
                </c:pt>
                <c:pt idx="11">
                  <c:v>-0.18946278297182961</c:v>
                </c:pt>
                <c:pt idx="12">
                  <c:v>-0.22399957259354777</c:v>
                </c:pt>
                <c:pt idx="13">
                  <c:v>-0.26116555001059222</c:v>
                </c:pt>
                <c:pt idx="14">
                  <c:v>-0.30090347569668824</c:v>
                </c:pt>
                <c:pt idx="15">
                  <c:v>-0.34315646365924835</c:v>
                </c:pt>
                <c:pt idx="16">
                  <c:v>-0.38786792203500531</c:v>
                </c:pt>
                <c:pt idx="17">
                  <c:v>-0.43498149514638018</c:v>
                </c:pt>
                <c:pt idx="18">
                  <c:v>-0.48444100697630482</c:v>
                </c:pt>
                <c:pt idx="19">
                  <c:v>-0.53619040602363066</c:v>
                </c:pt>
                <c:pt idx="20">
                  <c:v>-0.5901737115055623</c:v>
                </c:pt>
                <c:pt idx="21">
                  <c:v>-0.64633496087773445</c:v>
                </c:pt>
                <c:pt idx="22">
                  <c:v>-0.70461815864661725</c:v>
                </c:pt>
                <c:pt idx="23">
                  <c:v>-0.76496722645289728</c:v>
                </c:pt>
                <c:pt idx="24">
                  <c:v>-0.82732595440832202</c:v>
                </c:pt>
                <c:pt idx="25">
                  <c:v>-0.89163795367225029</c:v>
                </c:pt>
                <c:pt idx="26">
                  <c:v>-0.95784661025777584</c:v>
                </c:pt>
                <c:pt idx="27">
                  <c:v>-1.0258950400608295</c:v>
                </c:pt>
                <c:pt idx="28">
                  <c:v>-1.0957260451090958</c:v>
                </c:pt>
                <c:pt idx="29">
                  <c:v>-1.1672820710308991</c:v>
                </c:pt>
                <c:pt idx="30">
                  <c:v>-1.2405051657474351</c:v>
                </c:pt>
                <c:pt idx="31">
                  <c:v>-1.3153369393948531</c:v>
                </c:pt>
                <c:pt idx="32">
                  <c:v>-1.3917185254856774</c:v>
                </c:pt>
                <c:pt idx="33">
                  <c:v>-1.4695905433219871</c:v>
                </c:pt>
                <c:pt idx="34">
                  <c:v>-1.5488930616755439</c:v>
                </c:pt>
                <c:pt idx="35">
                  <c:v>-1.6295655637527522</c:v>
                </c:pt>
                <c:pt idx="36">
                  <c:v>-1.711546913464892</c:v>
                </c:pt>
                <c:pt idx="37">
                  <c:v>-1.7947753230265273</c:v>
                </c:pt>
                <c:pt idx="38">
                  <c:v>-1.8791883219073069</c:v>
                </c:pt>
                <c:pt idx="39">
                  <c:v>-1.9647227271645915</c:v>
                </c:pt>
                <c:pt idx="40">
                  <c:v>-2.0513146151864254</c:v>
                </c:pt>
                <c:pt idx="41">
                  <c:v>-2.1388992948762953</c:v>
                </c:pt>
                <c:pt idx="42">
                  <c:v>-2.2274112823129775</c:v>
                </c:pt>
                <c:pt idx="43">
                  <c:v>-2.3167842769204054</c:v>
                </c:pt>
                <c:pt idx="44">
                  <c:v>-2.4069511391840686</c:v>
                </c:pt>
                <c:pt idx="45">
                  <c:v>-2.4978438699518288</c:v>
                </c:pt>
                <c:pt idx="46">
                  <c:v>-2.5893935913582706</c:v>
                </c:pt>
                <c:pt idx="47">
                  <c:v>-2.6815305294128393</c:v>
                </c:pt>
                <c:pt idx="48">
                  <c:v>-2.7741839982929157</c:v>
                </c:pt>
                <c:pt idx="49">
                  <c:v>-2.8672823863837955</c:v>
                </c:pt>
                <c:pt idx="50">
                  <c:v>-2.9607531441081338</c:v>
                </c:pt>
                <c:pt idx="51">
                  <c:v>-3.0545227735879088</c:v>
                </c:pt>
                <c:pt idx="52">
                  <c:v>-3.1485168201822238</c:v>
                </c:pt>
                <c:pt idx="53">
                  <c:v>-3.2426598659444275</c:v>
                </c:pt>
                <c:pt idx="54">
                  <c:v>-3.3368755250419806</c:v>
                </c:pt>
                <c:pt idx="55">
                  <c:v>-3.4310864411822855</c:v>
                </c:pt>
                <c:pt idx="56">
                  <c:v>-3.5252142870873637</c:v>
                </c:pt>
                <c:pt idx="57">
                  <c:v>-3.6191797660596805</c:v>
                </c:pt>
                <c:pt idx="58">
                  <c:v>-3.7129026156807408</c:v>
                </c:pt>
                <c:pt idx="59">
                  <c:v>-3.8063016136832157</c:v>
                </c:pt>
                <c:pt idx="60">
                  <c:v>-3.899294586036302</c:v>
                </c:pt>
                <c:pt idx="61">
                  <c:v>-3.9917984172828493</c:v>
                </c:pt>
                <c:pt idx="62">
                  <c:v>-4.0837290631654266</c:v>
                </c:pt>
                <c:pt idx="63">
                  <c:v>-4.1750015655769932</c:v>
                </c:pt>
                <c:pt idx="64">
                  <c:v>-4.2655300698702101</c:v>
                </c:pt>
                <c:pt idx="65">
                  <c:v>-4.3552278445575796</c:v>
                </c:pt>
                <c:pt idx="66">
                  <c:v>-4.4440073034327208</c:v>
                </c:pt>
                <c:pt idx="67">
                  <c:v>-4.5317800301409497</c:v>
                </c:pt>
                <c:pt idx="68">
                  <c:v>-4.61845680522522</c:v>
                </c:pt>
                <c:pt idx="69">
                  <c:v>-4.7039476356710157</c:v>
                </c:pt>
                <c:pt idx="70">
                  <c:v>-4.788161786971501</c:v>
                </c:pt>
                <c:pt idx="71">
                  <c:v>-4.8710078177315426</c:v>
                </c:pt>
                <c:pt idx="72">
                  <c:v>-4.9523936168266491</c:v>
                </c:pt>
                <c:pt idx="73">
                  <c:v>-5.0322264431300718</c:v>
                </c:pt>
                <c:pt idx="74">
                  <c:v>-5.1104129678184353</c:v>
                </c:pt>
                <c:pt idx="75">
                  <c:v>-5.1868593192634371</c:v>
                </c:pt>
                <c:pt idx="76">
                  <c:v>-5.2614711305139545</c:v>
                </c:pt>
                <c:pt idx="77">
                  <c:v>-5.3341535893700147</c:v>
                </c:pt>
                <c:pt idx="78">
                  <c:v>-5.4048114910467175</c:v>
                </c:pt>
                <c:pt idx="79">
                  <c:v>-5.4733492934231176</c:v>
                </c:pt>
                <c:pt idx="80">
                  <c:v>-5.5396711748676477</c:v>
                </c:pt>
                <c:pt idx="81">
                  <c:v>-5.6036810946284339</c:v>
                </c:pt>
                <c:pt idx="82">
                  <c:v>-5.6652828557732517</c:v>
                </c:pt>
                <c:pt idx="83">
                  <c:v>-5.7243801706605453</c:v>
                </c:pt>
                <c:pt idx="84">
                  <c:v>-5.7808767289192664</c:v>
                </c:pt>
                <c:pt idx="85">
                  <c:v>-5.8346762679116866</c:v>
                </c:pt>
                <c:pt idx="86">
                  <c:v>-5.885682645649676</c:v>
                </c:pt>
                <c:pt idx="87">
                  <c:v>-5.9337999161310684</c:v>
                </c:pt>
                <c:pt idx="88">
                  <c:v>-5.9789324070589922</c:v>
                </c:pt>
                <c:pt idx="89">
                  <c:v>-6.0209847999029744</c:v>
                </c:pt>
                <c:pt idx="90">
                  <c:v>-6.0598622122566166</c:v>
                </c:pt>
                <c:pt idx="91">
                  <c:v>-6.0954702824424833</c:v>
                </c:pt>
                <c:pt idx="92">
                  <c:v>-6.1277152563104362</c:v>
                </c:pt>
                <c:pt idx="93">
                  <c:v>-6.1565040761713403</c:v>
                </c:pt>
                <c:pt idx="94">
                  <c:v>-6.1817444718033085</c:v>
                </c:pt>
                <c:pt idx="95">
                  <c:v>-6.2033450534630079</c:v>
                </c:pt>
                <c:pt idx="96">
                  <c:v>-6.2212154068294296</c:v>
                </c:pt>
                <c:pt idx="97">
                  <c:v>-6.2352661898025072</c:v>
                </c:pt>
                <c:pt idx="98">
                  <c:v>-6.2454092310733715</c:v>
                </c:pt>
                <c:pt idx="99">
                  <c:v>-6.2515576303775324</c:v>
                </c:pt>
                <c:pt idx="100">
                  <c:v>-6.2536258603363111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58A-4661-9B2A-7BBB55413357}"/>
            </c:ext>
          </c:extLst>
        </c:ser>
        <c:ser>
          <c:idx val="1"/>
          <c:order val="1"/>
          <c:tx>
            <c:v>theta_2</c:v>
          </c:tx>
          <c:spPr>
            <a:ln w="28575" cap="flat" cmpd="sng" algn="ctr">
              <a:solidFill>
                <a:schemeClr val="accent1">
                  <a:lumMod val="75000"/>
                </a:schemeClr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Sheet1!$AL$5:$AL$105</c:f>
              <c:numCache>
                <c:formatCode>0.000</c:formatCode>
                <c:ptCount val="101"/>
                <c:pt idx="0">
                  <c:v>0</c:v>
                </c:pt>
                <c:pt idx="1">
                  <c:v>-3.4844263013030282E-3</c:v>
                </c:pt>
                <c:pt idx="2">
                  <c:v>-1.3845464997683309E-2</c:v>
                </c:pt>
                <c:pt idx="3">
                  <c:v>-3.0946606238226291E-2</c:v>
                </c:pt>
                <c:pt idx="4">
                  <c:v>-5.4653667303384015E-2</c:v>
                </c:pt>
                <c:pt idx="5">
                  <c:v>-8.4834619356147695E-2</c:v>
                </c:pt>
                <c:pt idx="6">
                  <c:v>-0.12135941666474258</c:v>
                </c:pt>
                <c:pt idx="7">
                  <c:v>-0.16409982845106902</c:v>
                </c:pt>
                <c:pt idx="8">
                  <c:v>-0.21292927350342469</c:v>
                </c:pt>
                <c:pt idx="9">
                  <c:v>-0.26772265767864861</c:v>
                </c:pt>
                <c:pt idx="10">
                  <c:v>-0.3283562144081717</c:v>
                </c:pt>
                <c:pt idx="11">
                  <c:v>-0.39470734831406079</c:v>
                </c:pt>
                <c:pt idx="12">
                  <c:v>-0.46665448203418752</c:v>
                </c:pt>
                <c:pt idx="13">
                  <c:v>-0.54407690635089723</c:v>
                </c:pt>
                <c:pt idx="14">
                  <c:v>-0.62685463371370986</c:v>
                </c:pt>
                <c:pt idx="15">
                  <c:v>-0.71486825524434494</c:v>
                </c:pt>
                <c:pt idx="16">
                  <c:v>-0.8079988013107624</c:v>
                </c:pt>
                <c:pt idx="17">
                  <c:v>-0.90612760575621698</c:v>
                </c:pt>
                <c:pt idx="18">
                  <c:v>-1.0091361738695859</c:v>
                </c:pt>
                <c:pt idx="19">
                  <c:v>-1.1169060541833378</c:v>
                </c:pt>
                <c:pt idx="20">
                  <c:v>-1.2293187141864486</c:v>
                </c:pt>
                <c:pt idx="21">
                  <c:v>-1.3462554200406049</c:v>
                </c:pt>
                <c:pt idx="22">
                  <c:v>-1.4675971203887777</c:v>
                </c:pt>
                <c:pt idx="23">
                  <c:v>-1.593224334346492</c:v>
                </c:pt>
                <c:pt idx="24">
                  <c:v>-1.7230170437665231</c:v>
                </c:pt>
                <c:pt idx="25">
                  <c:v>-1.8568545898684552</c:v>
                </c:pt>
                <c:pt idx="26">
                  <c:v>-1.9946155743243725</c:v>
                </c:pt>
                <c:pt idx="27">
                  <c:v>-2.1361777648917473</c:v>
                </c:pt>
                <c:pt idx="28">
                  <c:v>-2.2814180056832529</c:v>
                </c:pt>
                <c:pt idx="29">
                  <c:v>-2.4302121321619636</c:v>
                </c:pt>
                <c:pt idx="30">
                  <c:v>-2.5824348909476478</c:v>
                </c:pt>
                <c:pt idx="31">
                  <c:v>-2.7379598645170566</c:v>
                </c:pt>
                <c:pt idx="32">
                  <c:v>-2.8966594008769251</c:v>
                </c:pt>
                <c:pt idx="33">
                  <c:v>-3.0584045482837467</c:v>
                </c:pt>
                <c:pt idx="34">
                  <c:v>-3.2230649950785266</c:v>
                </c:pt>
                <c:pt idx="35">
                  <c:v>-3.3905090146981585</c:v>
                </c:pt>
                <c:pt idx="36">
                  <c:v>-3.5606034159175306</c:v>
                </c:pt>
                <c:pt idx="37">
                  <c:v>-3.7332134983678396</c:v>
                </c:pt>
                <c:pt idx="38">
                  <c:v>-3.9082030133673116</c:v>
                </c:pt>
                <c:pt idx="39">
                  <c:v>-4.0854341300899604</c:v>
                </c:pt>
                <c:pt idx="40">
                  <c:v>-4.2647674070869908</c:v>
                </c:pt>
                <c:pt idx="41">
                  <c:v>-4.446061769163153</c:v>
                </c:pt>
                <c:pt idx="42">
                  <c:v>-4.6291744895975286</c:v>
                </c:pt>
                <c:pt idx="43">
                  <c:v>-4.8139611776847016</c:v>
                </c:pt>
                <c:pt idx="44">
                  <c:v>-5.0002757715575834</c:v>
                </c:pt>
                <c:pt idx="45">
                  <c:v>-5.1879705362387067</c:v>
                </c:pt>
                <c:pt idx="46">
                  <c:v>-5.3768960668509633</c:v>
                </c:pt>
                <c:pt idx="47">
                  <c:v>-5.5669012969032172</c:v>
                </c:pt>
                <c:pt idx="48">
                  <c:v>-5.7578335115499053</c:v>
                </c:pt>
                <c:pt idx="49">
                  <c:v>-5.9495383657074985</c:v>
                </c:pt>
                <c:pt idx="50">
                  <c:v>-6.1418599068944797</c:v>
                </c:pt>
                <c:pt idx="51">
                  <c:v>-6.3346406026448339</c:v>
                </c:pt>
                <c:pt idx="52">
                  <c:v>-6.5277213723294629</c:v>
                </c:pt>
                <c:pt idx="53">
                  <c:v>-6.7209416232036752</c:v>
                </c:pt>
                <c:pt idx="54">
                  <c:v>-6.9141392904842922</c:v>
                </c:pt>
                <c:pt idx="55">
                  <c:v>-7.1071508812446931</c:v>
                </c:pt>
                <c:pt idx="56">
                  <c:v>-7.2998115219027992</c:v>
                </c:pt>
                <c:pt idx="57">
                  <c:v>-7.4919550090640099</c:v>
                </c:pt>
                <c:pt idx="58">
                  <c:v>-7.6834138634691911</c:v>
                </c:pt>
                <c:pt idx="59">
                  <c:v>-7.8740193867874124</c:v>
                </c:pt>
                <c:pt idx="60">
                  <c:v>-8.0636017209840603</c:v>
                </c:pt>
                <c:pt idx="61">
                  <c:v>-8.2519899099868006</c:v>
                </c:pt>
                <c:pt idx="62">
                  <c:v>-8.4390119633663669</c:v>
                </c:pt>
                <c:pt idx="63">
                  <c:v>-8.6244949217442262</c:v>
                </c:pt>
                <c:pt idx="64">
                  <c:v>-8.8082649236370738</c:v>
                </c:pt>
                <c:pt idx="65">
                  <c:v>-8.990147273447274</c:v>
                </c:pt>
                <c:pt idx="66">
                  <c:v>-9.1699665103096155</c:v>
                </c:pt>
                <c:pt idx="67">
                  <c:v>-9.3475464775087147</c:v>
                </c:pt>
                <c:pt idx="68">
                  <c:v>-9.5227103921864256</c:v>
                </c:pt>
                <c:pt idx="69">
                  <c:v>-9.6952809150667836</c:v>
                </c:pt>
                <c:pt idx="70">
                  <c:v>-9.8650802199360186</c:v>
                </c:pt>
                <c:pt idx="71">
                  <c:v>-10.03193006262706</c:v>
                </c:pt>
                <c:pt idx="72">
                  <c:v>-10.195651849272954</c:v>
                </c:pt>
                <c:pt idx="73">
                  <c:v>-10.356066703609939</c:v>
                </c:pt>
                <c:pt idx="74">
                  <c:v>-10.512995533129892</c:v>
                </c:pt>
                <c:pt idx="75">
                  <c:v>-10.666259093903264</c:v>
                </c:pt>
                <c:pt idx="76">
                  <c:v>-10.815678053916381</c:v>
                </c:pt>
                <c:pt idx="77">
                  <c:v>-10.961073054792781</c:v>
                </c:pt>
                <c:pt idx="78">
                  <c:v>-11.102264771795204</c:v>
                </c:pt>
                <c:pt idx="79">
                  <c:v>-11.239073972034365</c:v>
                </c:pt>
                <c:pt idx="80">
                  <c:v>-11.371321570841587</c:v>
                </c:pt>
                <c:pt idx="81">
                  <c:v>-11.498828686295498</c:v>
                </c:pt>
                <c:pt idx="82">
                  <c:v>-11.621416691927115</c:v>
                </c:pt>
                <c:pt idx="83">
                  <c:v>-11.738907267664212</c:v>
                </c:pt>
                <c:pt idx="84">
                  <c:v>-11.851122449113168</c:v>
                </c:pt>
                <c:pt idx="85">
                  <c:v>-11.957884675315183</c:v>
                </c:pt>
                <c:pt idx="86">
                  <c:v>-12.059016835154319</c:v>
                </c:pt>
                <c:pt idx="87">
                  <c:v>-12.154342312635453</c:v>
                </c:pt>
                <c:pt idx="88">
                  <c:v>-12.243685031292735</c:v>
                </c:pt>
                <c:pt idx="89">
                  <c:v>-12.326869498031773</c:v>
                </c:pt>
                <c:pt idx="90">
                  <c:v>-12.403720846752504</c:v>
                </c:pt>
                <c:pt idx="91">
                  <c:v>-12.474064882143887</c:v>
                </c:pt>
                <c:pt idx="92">
                  <c:v>-12.537728124085723</c:v>
                </c:pt>
                <c:pt idx="93">
                  <c:v>-12.594537853137895</c:v>
                </c:pt>
                <c:pt idx="94">
                  <c:v>-12.644322157641774</c:v>
                </c:pt>
                <c:pt idx="95">
                  <c:v>-12.686909983003199</c:v>
                </c:pt>
                <c:pt idx="96">
                  <c:v>-12.72213118377041</c:v>
                </c:pt>
                <c:pt idx="97">
                  <c:v>-12.749816579163882</c:v>
                </c:pt>
                <c:pt idx="98">
                  <c:v>-12.76979801275785</c:v>
                </c:pt>
                <c:pt idx="99">
                  <c:v>-12.781908417054462</c:v>
                </c:pt>
                <c:pt idx="100">
                  <c:v>-12.785981883732049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58A-4661-9B2A-7BBB55413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8518224"/>
        <c:axId val="1178536112"/>
      </c:scatterChart>
      <c:valAx>
        <c:axId val="117851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36112"/>
        <c:crosses val="autoZero"/>
        <c:crossBetween val="midCat"/>
      </c:valAx>
      <c:valAx>
        <c:axId val="117853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 i="0" u="none" strike="noStrike" cap="none" baseline="0">
                    <a:effectLst/>
                    <a:latin typeface="Symbol" panose="05050102010706020507" pitchFamily="18" charset="2"/>
                  </a:rPr>
                  <a:t>q</a:t>
                </a:r>
                <a:r>
                  <a:rPr lang="en-US" sz="1200" b="0" i="0" u="none" strike="noStrike" cap="none" baseline="0">
                    <a:effectLst/>
                  </a:rPr>
                  <a:t>1 </a:t>
                </a:r>
                <a:r>
                  <a:rPr lang="en-US" sz="1200" b="0" i="0" u="none" strike="noStrike" cap="none" baseline="0">
                    <a:effectLst/>
                    <a:latin typeface="Symbol" panose="05050102010706020507" pitchFamily="18" charset="2"/>
                  </a:rPr>
                  <a:t>q</a:t>
                </a:r>
                <a:r>
                  <a:rPr lang="en-US" sz="1200" b="0" i="0" u="none" strike="noStrike" cap="none" baseline="0">
                    <a:effectLst/>
                  </a:rPr>
                  <a:t>2 </a:t>
                </a:r>
                <a:r>
                  <a:rPr lang="en-US" sz="1200" b="0" i="0" u="none" strike="noStrike" cap="none" baseline="0">
                    <a:effectLst/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(degrees)</a:t>
                </a:r>
                <a:endParaRPr lang="en-US" sz="1200" cap="none" baseline="0">
                  <a:latin typeface="CMU Serif" panose="02000603000000000000" pitchFamily="2" charset="0"/>
                  <a:ea typeface="CMU Serif" panose="02000603000000000000" pitchFamily="2" charset="0"/>
                  <a:cs typeface="CMU Serif" panose="02000603000000000000" pitchFamily="2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851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943125918699342"/>
          <c:y val="0.21009277269283108"/>
          <c:w val="0.15283302578960806"/>
          <c:h val="0.114884505193989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>
                <a:latin typeface="CMU Serif" panose="02000603000000000000" pitchFamily="2" charset="0"/>
                <a:ea typeface="CMU Serif" panose="02000603000000000000" pitchFamily="2" charset="0"/>
                <a:cs typeface="CMU Serif" panose="02000603000000000000" pitchFamily="2" charset="0"/>
              </a:rPr>
              <a:t>s3 versus 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Sheet1!$AC$5:$AC$105</c:f>
              <c:strCache>
                <c:ptCount val="101"/>
                <c:pt idx="0">
                  <c:v>0.00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0.30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0.57</c:v>
                </c:pt>
                <c:pt idx="20">
                  <c:v>0.60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0.90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</c:v>
                </c:pt>
                <c:pt idx="38">
                  <c:v>1.14</c:v>
                </c:pt>
                <c:pt idx="39">
                  <c:v>1.17</c:v>
                </c:pt>
                <c:pt idx="40">
                  <c:v>1.20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1.50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1.80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2.01</c:v>
                </c:pt>
                <c:pt idx="68">
                  <c:v>2.04</c:v>
                </c:pt>
                <c:pt idx="69">
                  <c:v>2.07</c:v>
                </c:pt>
                <c:pt idx="70">
                  <c:v>2.10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</c:v>
                </c:pt>
                <c:pt idx="75">
                  <c:v>2.25</c:v>
                </c:pt>
                <c:pt idx="76">
                  <c:v>2.28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2.40</c:v>
                </c:pt>
                <c:pt idx="81">
                  <c:v>2.43</c:v>
                </c:pt>
                <c:pt idx="82">
                  <c:v>2.46</c:v>
                </c:pt>
                <c:pt idx="83">
                  <c:v>2.49</c:v>
                </c:pt>
                <c:pt idx="84">
                  <c:v>2.52</c:v>
                </c:pt>
                <c:pt idx="85">
                  <c:v>2.55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2.70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3.00</c:v>
                </c:pt>
              </c:strCache>
            </c:strRef>
          </c:tx>
          <c:spPr>
            <a:ln w="2857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Sheet1!$AC$5:$AC$105</c:f>
              <c:numCache>
                <c:formatCode>0.00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0.32999999999999996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0.44999999999999996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0.65999999999999992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0.80999999999999994</c:v>
                </c:pt>
                <c:pt idx="28">
                  <c:v>0.84</c:v>
                </c:pt>
                <c:pt idx="29">
                  <c:v>0.87</c:v>
                </c:pt>
                <c:pt idx="30">
                  <c:v>0.89999999999999991</c:v>
                </c:pt>
                <c:pt idx="31">
                  <c:v>0.92999999999999994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1.1099999999999999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1.3199999999999998</c:v>
                </c:pt>
                <c:pt idx="45">
                  <c:v>1.3499999999999999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1.5899999999999999</c:v>
                </c:pt>
                <c:pt idx="54">
                  <c:v>1.6199999999999999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1.7999999999999998</c:v>
                </c:pt>
                <c:pt idx="61">
                  <c:v>1.8299999999999998</c:v>
                </c:pt>
                <c:pt idx="62">
                  <c:v>1.8599999999999999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2.2199999999999998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2.4299999999999997</c:v>
                </c:pt>
                <c:pt idx="82">
                  <c:v>2.46</c:v>
                </c:pt>
                <c:pt idx="83">
                  <c:v>2.4899999999999998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2.6399999999999997</c:v>
                </c:pt>
                <c:pt idx="89">
                  <c:v>2.67</c:v>
                </c:pt>
                <c:pt idx="90">
                  <c:v>2.6999999999999997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2.9099999999999997</c:v>
                </c:pt>
                <c:pt idx="98">
                  <c:v>2.94</c:v>
                </c:pt>
                <c:pt idx="99">
                  <c:v>2.9699999999999998</c:v>
                </c:pt>
                <c:pt idx="100">
                  <c:v>3</c:v>
                </c:pt>
              </c:numCache>
            </c:numRef>
          </c:xVal>
          <c:yVal>
            <c:numRef>
              <c:f>Sheet1!$AM$5:$AM$105</c:f>
              <c:numCache>
                <c:formatCode>0.000</c:formatCode>
                <c:ptCount val="101"/>
                <c:pt idx="0">
                  <c:v>125</c:v>
                </c:pt>
                <c:pt idx="1">
                  <c:v>124.99604745446015</c:v>
                </c:pt>
                <c:pt idx="2">
                  <c:v>124.98429928643034</c:v>
                </c:pt>
                <c:pt idx="3">
                  <c:v>124.96492448134246</c:v>
                </c:pt>
                <c:pt idx="4">
                  <c:v>124.93809805243521</c:v>
                </c:pt>
                <c:pt idx="5">
                  <c:v>124.90400061623808</c:v>
                </c:pt>
                <c:pt idx="6">
                  <c:v>124.86281798133331</c:v>
                </c:pt>
                <c:pt idx="7">
                  <c:v>124.81474074963313</c:v>
                </c:pt>
                <c:pt idx="8">
                  <c:v>124.75996392945412</c:v>
                </c:pt>
                <c:pt idx="9">
                  <c:v>124.69868655971516</c:v>
                </c:pt>
                <c:pt idx="10">
                  <c:v>124.63111134462731</c:v>
                </c:pt>
                <c:pt idx="11">
                  <c:v>124.5574442982862</c:v>
                </c:pt>
                <c:pt idx="12">
                  <c:v>124.47789439861894</c:v>
                </c:pt>
                <c:pt idx="13">
                  <c:v>124.39267325017738</c:v>
                </c:pt>
                <c:pt idx="14">
                  <c:v>124.30199475530841</c:v>
                </c:pt>
                <c:pt idx="15">
                  <c:v>124.20607479327154</c:v>
                </c:pt>
                <c:pt idx="16">
                  <c:v>124.1051309069102</c:v>
                </c:pt>
                <c:pt idx="17">
                  <c:v>123.99938199652128</c:v>
                </c:pt>
                <c:pt idx="18">
                  <c:v>123.88904802060176</c:v>
                </c:pt>
                <c:pt idx="19">
                  <c:v>123.77434970318832</c:v>
                </c:pt>
                <c:pt idx="20">
                  <c:v>123.65550824753856</c:v>
                </c:pt>
                <c:pt idx="21">
                  <c:v>123.53274505593663</c:v>
                </c:pt>
                <c:pt idx="22">
                  <c:v>123.4062814554392</c:v>
                </c:pt>
                <c:pt idx="23">
                  <c:v>123.27633842940934</c:v>
                </c:pt>
                <c:pt idx="24">
                  <c:v>123.14313635471687</c:v>
                </c:pt>
                <c:pt idx="25">
                  <c:v>123.00689474451534</c:v>
                </c:pt>
                <c:pt idx="26">
                  <c:v>122.86783199653385</c:v>
                </c:pt>
                <c:pt idx="27">
                  <c:v>122.72616514685258</c:v>
                </c:pt>
                <c:pt idx="28">
                  <c:v>122.58210962915749</c:v>
                </c:pt>
                <c:pt idx="29">
                  <c:v>122.43587903949781</c:v>
                </c:pt>
                <c:pt idx="30">
                  <c:v>122.28768490659579</c:v>
                </c:pt>
                <c:pt idx="31">
                  <c:v>122.13773646778384</c:v>
                </c:pt>
                <c:pt idx="32">
                  <c:v>121.98624045066823</c:v>
                </c:pt>
                <c:pt idx="33">
                  <c:v>121.83340086064236</c:v>
                </c:pt>
                <c:pt idx="34">
                  <c:v>121.67941877439493</c:v>
                </c:pt>
                <c:pt idx="35">
                  <c:v>121.52449213957917</c:v>
                </c:pt>
                <c:pt idx="36">
                  <c:v>121.36881558082997</c:v>
                </c:pt>
                <c:pt idx="37">
                  <c:v>121.21258021233416</c:v>
                </c:pt>
                <c:pt idx="38">
                  <c:v>121.05597345717732</c:v>
                </c:pt>
                <c:pt idx="39">
                  <c:v>120.89917887370642</c:v>
                </c:pt>
                <c:pt idx="40">
                  <c:v>120.7423759891626</c:v>
                </c:pt>
                <c:pt idx="41">
                  <c:v>120.58574014085268</c:v>
                </c:pt>
                <c:pt idx="42">
                  <c:v>120.42944232513862</c:v>
                </c:pt>
                <c:pt idx="43">
                  <c:v>120.27364905453669</c:v>
                </c:pt>
                <c:pt idx="44">
                  <c:v>120.11852222322551</c:v>
                </c:pt>
                <c:pt idx="45">
                  <c:v>119.96421898127079</c:v>
                </c:pt>
                <c:pt idx="46">
                  <c:v>119.81089161787961</c:v>
                </c:pt>
                <c:pt idx="47">
                  <c:v>119.65868745400257</c:v>
                </c:pt>
                <c:pt idx="48">
                  <c:v>119.50774874460379</c:v>
                </c:pt>
                <c:pt idx="49">
                  <c:v>119.35821259091982</c:v>
                </c:pt>
                <c:pt idx="50">
                  <c:v>119.21021086302936</c:v>
                </c:pt>
                <c:pt idx="51">
                  <c:v>119.06387013305158</c:v>
                </c:pt>
                <c:pt idx="52">
                  <c:v>118.91931161928819</c:v>
                </c:pt>
                <c:pt idx="53">
                  <c:v>118.7766511416194</c:v>
                </c:pt>
                <c:pt idx="54">
                  <c:v>118.63599908845592</c:v>
                </c:pt>
                <c:pt idx="55">
                  <c:v>118.49746039554194</c:v>
                </c:pt>
                <c:pt idx="56">
                  <c:v>118.36113453689372</c:v>
                </c:pt>
                <c:pt idx="57">
                  <c:v>118.22711552814758</c:v>
                </c:pt>
                <c:pt idx="58">
                  <c:v>118.09549194257849</c:v>
                </c:pt>
                <c:pt idx="59">
                  <c:v>117.96634694003785</c:v>
                </c:pt>
                <c:pt idx="60">
                  <c:v>117.83975830904312</c:v>
                </c:pt>
                <c:pt idx="61">
                  <c:v>117.71579852223766</c:v>
                </c:pt>
                <c:pt idx="62">
                  <c:v>117.59453480542223</c:v>
                </c:pt>
                <c:pt idx="63">
                  <c:v>117.47602922034257</c:v>
                </c:pt>
                <c:pt idx="64">
                  <c:v>117.36033876139923</c:v>
                </c:pt>
                <c:pt idx="65">
                  <c:v>117.24751546642887</c:v>
                </c:pt>
                <c:pt idx="66">
                  <c:v>117.13760654168586</c:v>
                </c:pt>
                <c:pt idx="67">
                  <c:v>117.0306545011354</c:v>
                </c:pt>
                <c:pt idx="68">
                  <c:v>116.92669732014984</c:v>
                </c:pt>
                <c:pt idx="69">
                  <c:v>116.82576860368076</c:v>
                </c:pt>
                <c:pt idx="70">
                  <c:v>116.72789776896037</c:v>
                </c:pt>
                <c:pt idx="71">
                  <c:v>116.63311024276727</c:v>
                </c:pt>
                <c:pt idx="72">
                  <c:v>116.54142767327302</c:v>
                </c:pt>
                <c:pt idx="73">
                  <c:v>116.4528681564672</c:v>
                </c:pt>
                <c:pt idx="74">
                  <c:v>116.36744647714292</c:v>
                </c:pt>
                <c:pt idx="75">
                  <c:v>116.28517436440498</c:v>
                </c:pt>
                <c:pt idx="76">
                  <c:v>116.2060607616492</c:v>
                </c:pt>
                <c:pt idx="77">
                  <c:v>116.13011211094377</c:v>
                </c:pt>
                <c:pt idx="78">
                  <c:v>116.05733265172933</c:v>
                </c:pt>
                <c:pt idx="79">
                  <c:v>115.9877247337396</c:v>
                </c:pt>
                <c:pt idx="80">
                  <c:v>115.92128914403163</c:v>
                </c:pt>
                <c:pt idx="81">
                  <c:v>115.85802544800043</c:v>
                </c:pt>
                <c:pt idx="82">
                  <c:v>115.79793234424149</c:v>
                </c:pt>
                <c:pt idx="83">
                  <c:v>115.74100803311255</c:v>
                </c:pt>
                <c:pt idx="84">
                  <c:v>115.6872505988345</c:v>
                </c:pt>
                <c:pt idx="85">
                  <c:v>115.63665840496088</c:v>
                </c:pt>
                <c:pt idx="86">
                  <c:v>115.58923050303405</c:v>
                </c:pt>
                <c:pt idx="87">
                  <c:v>115.54496705423655</c:v>
                </c:pt>
                <c:pt idx="88">
                  <c:v>115.5038697638346</c:v>
                </c:pt>
                <c:pt idx="89">
                  <c:v>115.46594232820057</c:v>
                </c:pt>
                <c:pt idx="90">
                  <c:v>115.43119089418948</c:v>
                </c:pt>
                <c:pt idx="91">
                  <c:v>115.39962453063299</c:v>
                </c:pt>
                <c:pt idx="92">
                  <c:v>115.37125571170077</c:v>
                </c:pt>
                <c:pt idx="93">
                  <c:v>115.34610081186555</c:v>
                </c:pt>
                <c:pt idx="94">
                  <c:v>115.32418061219234</c:v>
                </c:pt>
                <c:pt idx="95">
                  <c:v>115.305520817654</c:v>
                </c:pt>
                <c:pt idx="96">
                  <c:v>115.2901525851566</c:v>
                </c:pt>
                <c:pt idx="97">
                  <c:v>115.27811306193527</c:v>
                </c:pt>
                <c:pt idx="98">
                  <c:v>115.26944593395551</c:v>
                </c:pt>
                <c:pt idx="99">
                  <c:v>115.26420198392785</c:v>
                </c:pt>
                <c:pt idx="100">
                  <c:v>115.26243965851017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C-471E-BC6A-35B6ED786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5257392"/>
        <c:axId val="1185251152"/>
      </c:scatterChart>
      <c:valAx>
        <c:axId val="118525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51152"/>
        <c:crosses val="autoZero"/>
        <c:crossBetween val="midCat"/>
      </c:valAx>
      <c:valAx>
        <c:axId val="118525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cap="none" baseline="0">
                    <a:latin typeface="CMU Serif" panose="02000603000000000000" pitchFamily="2" charset="0"/>
                    <a:ea typeface="CMU Serif" panose="02000603000000000000" pitchFamily="2" charset="0"/>
                    <a:cs typeface="CMU Serif" panose="02000603000000000000" pitchFamily="2" charset="0"/>
                  </a:rPr>
                  <a:t>s3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525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Spin" dx="22" fmlaLink="$B$7" inc="3" max="360" page="10" val="45"/>
</file>

<file path=xl/ctrlProps/ctrlProp2.xml><?xml version="1.0" encoding="utf-8"?>
<formControlPr xmlns="http://schemas.microsoft.com/office/spreadsheetml/2009/9/main" objectType="Spin" dx="22" fmlaLink="$C$11" inc="3" max="180" page="10" val="123"/>
</file>

<file path=xl/ctrlProps/ctrlProp3.xml><?xml version="1.0" encoding="utf-8"?>
<formControlPr xmlns="http://schemas.microsoft.com/office/spreadsheetml/2009/9/main" objectType="Spin" dx="22" fmlaLink="$D$7" inc="5" max="125" page="10" val="105"/>
</file>

<file path=xl/ctrlProps/ctrlProp4.xml><?xml version="1.0" encoding="utf-8"?>
<formControlPr xmlns="http://schemas.microsoft.com/office/spreadsheetml/2009/9/main" objectType="Spin" dx="22" fmlaLink="$P$11" inc="5" max="250" page="10" val="180"/>
</file>

<file path=xl/ctrlProps/ctrlProp5.xml><?xml version="1.0" encoding="utf-8"?>
<formControlPr xmlns="http://schemas.microsoft.com/office/spreadsheetml/2009/9/main" objectType="Spin" dx="22" fmlaLink="$Q$7" inc="5" max="250" page="10" val="190"/>
</file>

<file path=xl/ctrlProps/ctrlProp6.xml><?xml version="1.0" encoding="utf-8"?>
<formControlPr xmlns="http://schemas.microsoft.com/office/spreadsheetml/2009/9/main" objectType="Spin" dx="22" fmlaLink="$O$11" inc="5" max="250" page="10" val="205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4.xml"/><Relationship Id="rId11" Type="http://schemas.openxmlformats.org/officeDocument/2006/relationships/chart" Target="../charts/chart9.xml"/><Relationship Id="rId5" Type="http://schemas.openxmlformats.org/officeDocument/2006/relationships/chart" Target="../charts/chart3.xml"/><Relationship Id="rId10" Type="http://schemas.openxmlformats.org/officeDocument/2006/relationships/chart" Target="../charts/chart8.xml"/><Relationship Id="rId4" Type="http://schemas.openxmlformats.org/officeDocument/2006/relationships/chart" Target="../charts/chart2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397330</xdr:colOff>
      <xdr:row>31</xdr:row>
      <xdr:rowOff>138806</xdr:rowOff>
    </xdr:from>
    <xdr:to>
      <xdr:col>25</xdr:col>
      <xdr:colOff>466726</xdr:colOff>
      <xdr:row>50</xdr:row>
      <xdr:rowOff>57150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227380" y="6311006"/>
          <a:ext cx="3726996" cy="3537844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9525</xdr:colOff>
          <xdr:row>7</xdr:row>
          <xdr:rowOff>0</xdr:rowOff>
        </xdr:from>
        <xdr:to>
          <xdr:col>2</xdr:col>
          <xdr:colOff>9525</xdr:colOff>
          <xdr:row>9</xdr:row>
          <xdr:rowOff>9525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7</xdr:row>
          <xdr:rowOff>0</xdr:rowOff>
        </xdr:from>
        <xdr:to>
          <xdr:col>3</xdr:col>
          <xdr:colOff>9525</xdr:colOff>
          <xdr:row>9</xdr:row>
          <xdr:rowOff>9525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9525</xdr:colOff>
          <xdr:row>7</xdr:row>
          <xdr:rowOff>0</xdr:rowOff>
        </xdr:from>
        <xdr:to>
          <xdr:col>4</xdr:col>
          <xdr:colOff>9525</xdr:colOff>
          <xdr:row>9</xdr:row>
          <xdr:rowOff>9525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7</xdr:col>
      <xdr:colOff>91109</xdr:colOff>
      <xdr:row>31</xdr:row>
      <xdr:rowOff>132521</xdr:rowOff>
    </xdr:from>
    <xdr:to>
      <xdr:col>12</xdr:col>
      <xdr:colOff>446207</xdr:colOff>
      <xdr:row>50</xdr:row>
      <xdr:rowOff>107673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0" y="6319630"/>
          <a:ext cx="3668142" cy="3594652"/>
        </a:xfrm>
        <a:prstGeom prst="rect">
          <a:avLst/>
        </a:prstGeom>
      </xdr:spPr>
    </xdr:pic>
    <xdr:clientData/>
  </xdr:twoCellAnchor>
  <xdr:twoCellAnchor>
    <xdr:from>
      <xdr:col>1</xdr:col>
      <xdr:colOff>169450</xdr:colOff>
      <xdr:row>31</xdr:row>
      <xdr:rowOff>107696</xdr:rowOff>
    </xdr:from>
    <xdr:to>
      <xdr:col>7</xdr:col>
      <xdr:colOff>111850</xdr:colOff>
      <xdr:row>50</xdr:row>
      <xdr:rowOff>126296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185458</xdr:colOff>
      <xdr:row>12</xdr:row>
      <xdr:rowOff>94089</xdr:rowOff>
    </xdr:from>
    <xdr:to>
      <xdr:col>7</xdr:col>
      <xdr:colOff>107848</xdr:colOff>
      <xdr:row>31</xdr:row>
      <xdr:rowOff>112689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103815</xdr:colOff>
      <xdr:row>12</xdr:row>
      <xdr:rowOff>94089</xdr:rowOff>
    </xdr:from>
    <xdr:to>
      <xdr:col>12</xdr:col>
      <xdr:colOff>393598</xdr:colOff>
      <xdr:row>31</xdr:row>
      <xdr:rowOff>112689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9525</xdr:colOff>
          <xdr:row>7</xdr:row>
          <xdr:rowOff>0</xdr:rowOff>
        </xdr:from>
        <xdr:to>
          <xdr:col>15</xdr:col>
          <xdr:colOff>9525</xdr:colOff>
          <xdr:row>9</xdr:row>
          <xdr:rowOff>9525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9525</xdr:colOff>
          <xdr:row>7</xdr:row>
          <xdr:rowOff>0</xdr:rowOff>
        </xdr:from>
        <xdr:to>
          <xdr:col>16</xdr:col>
          <xdr:colOff>9525</xdr:colOff>
          <xdr:row>9</xdr:row>
          <xdr:rowOff>9525</xdr:rowOff>
        </xdr:to>
        <xdr:sp macro="" textlink="">
          <xdr:nvSpPr>
            <xdr:cNvPr id="1033" name="Spinner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9525</xdr:colOff>
          <xdr:row>7</xdr:row>
          <xdr:rowOff>0</xdr:rowOff>
        </xdr:from>
        <xdr:to>
          <xdr:col>17</xdr:col>
          <xdr:colOff>9525</xdr:colOff>
          <xdr:row>9</xdr:row>
          <xdr:rowOff>9525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14</xdr:col>
      <xdr:colOff>169450</xdr:colOff>
      <xdr:row>31</xdr:row>
      <xdr:rowOff>107696</xdr:rowOff>
    </xdr:from>
    <xdr:to>
      <xdr:col>20</xdr:col>
      <xdr:colOff>111850</xdr:colOff>
      <xdr:row>50</xdr:row>
      <xdr:rowOff>126296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185458</xdr:colOff>
      <xdr:row>12</xdr:row>
      <xdr:rowOff>94089</xdr:rowOff>
    </xdr:from>
    <xdr:to>
      <xdr:col>20</xdr:col>
      <xdr:colOff>107848</xdr:colOff>
      <xdr:row>31</xdr:row>
      <xdr:rowOff>112689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103815</xdr:colOff>
      <xdr:row>12</xdr:row>
      <xdr:rowOff>94089</xdr:rowOff>
    </xdr:from>
    <xdr:to>
      <xdr:col>25</xdr:col>
      <xdr:colOff>393598</xdr:colOff>
      <xdr:row>31</xdr:row>
      <xdr:rowOff>112689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376526</xdr:colOff>
      <xdr:row>7</xdr:row>
      <xdr:rowOff>168878</xdr:rowOff>
    </xdr:from>
    <xdr:to>
      <xdr:col>37</xdr:col>
      <xdr:colOff>154631</xdr:colOff>
      <xdr:row>26</xdr:row>
      <xdr:rowOff>113376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355530</xdr:colOff>
      <xdr:row>26</xdr:row>
      <xdr:rowOff>71921</xdr:rowOff>
    </xdr:from>
    <xdr:to>
      <xdr:col>37</xdr:col>
      <xdr:colOff>132432</xdr:colOff>
      <xdr:row>45</xdr:row>
      <xdr:rowOff>183368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29</xdr:col>
      <xdr:colOff>344324</xdr:colOff>
      <xdr:row>45</xdr:row>
      <xdr:rowOff>182960</xdr:rowOff>
    </xdr:from>
    <xdr:to>
      <xdr:col>37</xdr:col>
      <xdr:colOff>121226</xdr:colOff>
      <xdr:row>65</xdr:row>
      <xdr:rowOff>103907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161-AB05-4588-8BE7-64F52B7F01EE}">
  <dimension ref="B1:AU105"/>
  <sheetViews>
    <sheetView tabSelected="1" topLeftCell="L1" zoomScale="70" zoomScaleNormal="70" workbookViewId="0">
      <selection activeCell="X75" sqref="X75"/>
    </sheetView>
  </sheetViews>
  <sheetFormatPr defaultRowHeight="15"/>
  <cols>
    <col min="10" max="10" width="9.7109375" customWidth="1"/>
    <col min="11" max="11" width="12.28515625" customWidth="1"/>
    <col min="26" max="26" width="9.140625" customWidth="1"/>
    <col min="28" max="28" width="9.140625" style="53"/>
    <col min="29" max="29" width="12.28515625" style="51" customWidth="1"/>
    <col min="30" max="33" width="12.28515625" style="52" customWidth="1"/>
    <col min="34" max="38" width="9.140625" style="52"/>
    <col min="39" max="39" width="10.28515625" style="52" bestFit="1" customWidth="1"/>
    <col min="40" max="41" width="10.28515625" bestFit="1" customWidth="1"/>
    <col min="42" max="42" width="10.28515625" customWidth="1"/>
    <col min="44" max="44" width="10.28515625" customWidth="1"/>
    <col min="45" max="45" width="10.28515625" bestFit="1" customWidth="1"/>
  </cols>
  <sheetData>
    <row r="1" spans="2:47" ht="32.25" customHeight="1">
      <c r="F1" s="64"/>
      <c r="G1" s="64"/>
      <c r="H1" s="64"/>
      <c r="I1" s="64"/>
      <c r="J1" s="64"/>
      <c r="X1" s="57" t="s">
        <v>33</v>
      </c>
      <c r="Y1" s="57" t="s">
        <v>34</v>
      </c>
      <c r="Z1" s="57" t="s">
        <v>35</v>
      </c>
      <c r="AC1" s="5" t="s">
        <v>31</v>
      </c>
      <c r="AD1" s="5" t="s">
        <v>19</v>
      </c>
      <c r="AE1" s="5" t="s">
        <v>20</v>
      </c>
      <c r="AF1" s="5" t="s">
        <v>21</v>
      </c>
      <c r="AG1" s="61" t="s">
        <v>30</v>
      </c>
      <c r="AM1" s="56">
        <v>125</v>
      </c>
      <c r="AN1" s="54">
        <v>0</v>
      </c>
      <c r="AO1" s="54">
        <v>125</v>
      </c>
      <c r="AP1" s="59"/>
    </row>
    <row r="2" spans="2:47" ht="29.25">
      <c r="B2" s="65" t="s">
        <v>27</v>
      </c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O2" s="10" t="s">
        <v>16</v>
      </c>
      <c r="P2" s="11">
        <v>125</v>
      </c>
      <c r="X2" s="63">
        <f>125</f>
        <v>125</v>
      </c>
      <c r="Y2" s="63">
        <v>0</v>
      </c>
      <c r="Z2" s="63">
        <v>125</v>
      </c>
      <c r="AC2" s="62">
        <v>3</v>
      </c>
      <c r="AD2" s="55">
        <f>-AM1+AM2</f>
        <v>-13.264529999999993</v>
      </c>
      <c r="AE2" s="60">
        <f>-AN1+AN2</f>
        <v>-12.24418</v>
      </c>
      <c r="AF2" s="60">
        <f>-AO1+AO2</f>
        <v>-25.508719999999997</v>
      </c>
      <c r="AG2" s="60">
        <f>SQRT(AD2^2+AE2^2+AF2^2)</f>
        <v>31.249999936507198</v>
      </c>
      <c r="AM2" s="56">
        <v>111.73547000000001</v>
      </c>
      <c r="AN2" s="54">
        <v>-12.24418</v>
      </c>
      <c r="AO2" s="54">
        <v>99.491280000000003</v>
      </c>
      <c r="AP2" s="59"/>
    </row>
    <row r="3" spans="2:47" ht="29.25">
      <c r="B3" s="65" t="s">
        <v>28</v>
      </c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O3" s="10" t="s">
        <v>17</v>
      </c>
      <c r="P3" s="11">
        <v>125</v>
      </c>
      <c r="X3" s="57" t="s">
        <v>36</v>
      </c>
      <c r="Y3" s="57" t="s">
        <v>37</v>
      </c>
      <c r="Z3" s="57" t="s">
        <v>38</v>
      </c>
      <c r="AC3" s="66" t="s">
        <v>29</v>
      </c>
      <c r="AD3" s="66"/>
      <c r="AE3" s="66"/>
      <c r="AF3" s="66"/>
      <c r="AG3" s="66"/>
      <c r="AH3" s="66"/>
      <c r="AI3" s="66"/>
      <c r="AJ3" s="66"/>
      <c r="AN3" s="59"/>
      <c r="AO3" s="59"/>
      <c r="AP3" s="59"/>
    </row>
    <row r="4" spans="2:47" ht="18">
      <c r="B4" s="67" t="s">
        <v>32</v>
      </c>
      <c r="C4" s="67"/>
      <c r="D4" s="67"/>
      <c r="X4" s="52">
        <v>111.73547000000001</v>
      </c>
      <c r="Y4" s="52">
        <v>-12.24418</v>
      </c>
      <c r="Z4" s="52">
        <v>99.491280000000003</v>
      </c>
      <c r="AC4" s="74" t="s">
        <v>31</v>
      </c>
      <c r="AD4" s="74" t="s">
        <v>19</v>
      </c>
      <c r="AE4" s="74" t="s">
        <v>20</v>
      </c>
      <c r="AF4" s="74" t="s">
        <v>21</v>
      </c>
      <c r="AG4" s="74" t="s">
        <v>24</v>
      </c>
      <c r="AH4" s="74" t="s">
        <v>25</v>
      </c>
      <c r="AI4" s="75" t="s">
        <v>12</v>
      </c>
      <c r="AJ4" s="75" t="s">
        <v>11</v>
      </c>
      <c r="AK4" s="76" t="s">
        <v>15</v>
      </c>
      <c r="AL4" s="76" t="s">
        <v>26</v>
      </c>
      <c r="AM4" s="77" t="s">
        <v>13</v>
      </c>
      <c r="AN4" s="59"/>
      <c r="AP4" s="58" t="s">
        <v>12</v>
      </c>
      <c r="AQ4" s="58" t="s">
        <v>11</v>
      </c>
      <c r="AR4" s="80" t="s">
        <v>13</v>
      </c>
      <c r="AS4" s="79" t="s">
        <v>4</v>
      </c>
      <c r="AT4" s="79" t="s">
        <v>7</v>
      </c>
      <c r="AU4" s="79" t="s">
        <v>10</v>
      </c>
    </row>
    <row r="5" spans="2:47" ht="16.5">
      <c r="B5" s="68" t="s">
        <v>0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70"/>
      <c r="N5" s="3"/>
      <c r="O5" s="71" t="s">
        <v>18</v>
      </c>
      <c r="P5" s="72"/>
      <c r="Q5" s="72"/>
      <c r="R5" s="72"/>
      <c r="S5" s="72"/>
      <c r="T5" s="72"/>
      <c r="U5" s="72"/>
      <c r="V5" s="72"/>
      <c r="W5" s="72"/>
      <c r="X5" s="72"/>
      <c r="Y5" s="72"/>
      <c r="Z5" s="73"/>
      <c r="AB5" s="78">
        <v>0</v>
      </c>
      <c r="AC5" s="51">
        <v>0</v>
      </c>
      <c r="AD5" s="52">
        <f>X$2 + (3/($AC$2^2))*(X$4-X$2)*$AB5^2 - (2/($AC$2^3))*(X$4-X$2)*$AC5^3</f>
        <v>125</v>
      </c>
      <c r="AE5" s="52">
        <f>Y$2 + (3/($AC$2^2))*(Y$4-Y$2)*$AC5^2 - (2/($AC$2^3))*(Y$4-Y$2)*$AC5^3</f>
        <v>0</v>
      </c>
      <c r="AF5" s="52">
        <f>Z$2 + (3/($AC$2^2))*(Z$4-Z$2)*$AC5^2 - (2/($AC$2^3))*(Z$4-Z$2)*$AC5^3</f>
        <v>125</v>
      </c>
      <c r="AG5" s="52">
        <f t="shared" ref="AG5:AG68" si="0">AF5-d_1</f>
        <v>0</v>
      </c>
      <c r="AH5" s="52">
        <f>SQRT(AD5^2+AE5^2)</f>
        <v>125</v>
      </c>
      <c r="AI5" s="52">
        <f>ATAN2(AD5,AE5)</f>
        <v>0</v>
      </c>
      <c r="AJ5" s="52">
        <f>ATAN(AG5/AH5)</f>
        <v>0</v>
      </c>
      <c r="AK5" s="52">
        <f>DEGREES(AI5)</f>
        <v>0</v>
      </c>
      <c r="AL5" s="52">
        <f>DEGREES(AJ5)</f>
        <v>0</v>
      </c>
      <c r="AM5" s="52">
        <f>SQRT(AH5^2+AG5^2)</f>
        <v>125</v>
      </c>
      <c r="AN5" s="59"/>
      <c r="AO5" s="78">
        <v>0</v>
      </c>
      <c r="AP5" s="52">
        <v>0</v>
      </c>
      <c r="AQ5" s="52">
        <v>0</v>
      </c>
      <c r="AR5" s="52">
        <v>125</v>
      </c>
      <c r="AS5">
        <f>AR5*COS(AQ5)*COS(AP5)</f>
        <v>125</v>
      </c>
      <c r="AT5">
        <f>AR5*COS(AQ5)*SIN(AP5)</f>
        <v>0</v>
      </c>
      <c r="AU5">
        <f>d_1+AR5*SIN(AQ5)</f>
        <v>125</v>
      </c>
    </row>
    <row r="6" spans="2:47" ht="18">
      <c r="B6" s="9" t="s">
        <v>15</v>
      </c>
      <c r="C6" s="9" t="s">
        <v>14</v>
      </c>
      <c r="D6" s="4" t="s">
        <v>13</v>
      </c>
      <c r="F6" s="8" t="s">
        <v>12</v>
      </c>
      <c r="G6" s="22">
        <f>RADIANS(B7)</f>
        <v>0.78539816339744828</v>
      </c>
      <c r="H6" s="30" t="s">
        <v>2</v>
      </c>
      <c r="I6" s="25">
        <v>0</v>
      </c>
      <c r="J6" s="30" t="s">
        <v>3</v>
      </c>
      <c r="K6" s="25">
        <v>0</v>
      </c>
      <c r="L6" s="33" t="s">
        <v>4</v>
      </c>
      <c r="M6" s="22">
        <f>s_3*COS(theta_2)*COS(theta_1)</f>
        <v>62.268112806457161</v>
      </c>
      <c r="O6" s="36" t="s">
        <v>19</v>
      </c>
      <c r="P6" s="36" t="s">
        <v>20</v>
      </c>
      <c r="Q6" s="36" t="s">
        <v>21</v>
      </c>
      <c r="R6" s="47">
        <v>0</v>
      </c>
      <c r="S6" s="29" t="s">
        <v>24</v>
      </c>
      <c r="T6" s="23">
        <f>Q7-d_1</f>
        <v>65</v>
      </c>
      <c r="U6" s="28" t="s">
        <v>12</v>
      </c>
      <c r="V6" s="26">
        <f>ATAN2(O7,P7)</f>
        <v>0.60228734613496415</v>
      </c>
      <c r="W6" s="28" t="s">
        <v>11</v>
      </c>
      <c r="X6" s="26">
        <f>ATAN(T6/T7)</f>
        <v>0.58998509810972755</v>
      </c>
      <c r="Y6" s="29" t="s">
        <v>13</v>
      </c>
      <c r="Z6" s="23">
        <f>SQRT(T7^2 + T6^2)</f>
        <v>116.83321445547924</v>
      </c>
      <c r="AB6" s="78">
        <v>1</v>
      </c>
      <c r="AC6" s="51">
        <v>0.03</v>
      </c>
      <c r="AD6" s="52">
        <f>X$2 + (3/($AC$2^2))*(X$4-X$2)*$AC6^2 - (2/($AC$2^3))*(X$4-X$2)*$AC6^3</f>
        <v>124.99604717006</v>
      </c>
      <c r="AE6" s="52">
        <f>Y$2 + (3/($AC$2^2))*(Y$4-Y$2)*$AC6^2 - (2/($AC$2^3))*(Y$4-Y$2)*$AC6^3</f>
        <v>-3.6487656399999996E-3</v>
      </c>
      <c r="AF6" s="52">
        <f>Z$2 + (3/($AC$2^2))*(Z$4-Z$2)*$AC6^2 - (2/($AC$2^3))*(Z$4-Z$2)*$AC6^3</f>
        <v>124.99239840144</v>
      </c>
      <c r="AG6" s="52">
        <f t="shared" si="0"/>
        <v>-7.6015985600008662E-3</v>
      </c>
      <c r="AH6" s="52">
        <f t="shared" ref="AH6:AH69" si="1">SQRT(AD6^2+AE6^2)</f>
        <v>124.99604722331564</v>
      </c>
      <c r="AI6" s="52">
        <f t="shared" ref="AI6:AI69" si="2">ATAN2(AD6,AE6)</f>
        <v>-2.9191048209703606E-5</v>
      </c>
      <c r="AJ6" s="52">
        <f t="shared" ref="AJ6:AJ69" si="3">ATAN(AG6/AH6)</f>
        <v>-6.0814711500825824E-5</v>
      </c>
      <c r="AK6" s="52">
        <f t="shared" ref="AK6:AK69" si="4">DEGREES(AI6)</f>
        <v>-1.6725238619789344E-3</v>
      </c>
      <c r="AL6" s="52">
        <f t="shared" ref="AL6:AL69" si="5">DEGREES(AJ6)</f>
        <v>-3.4844263013030282E-3</v>
      </c>
      <c r="AM6" s="52">
        <f t="shared" ref="AM6:AM69" si="6">SQRT(AH6^2+AG6^2)</f>
        <v>124.99604745446015</v>
      </c>
      <c r="AO6" s="78">
        <v>1</v>
      </c>
      <c r="AP6" s="52">
        <v>-2.9191048209703606E-5</v>
      </c>
      <c r="AQ6" s="52">
        <v>-6.0814711500825824E-5</v>
      </c>
      <c r="AR6" s="52">
        <v>124.99604745446015</v>
      </c>
      <c r="AS6">
        <f t="shared" ref="AS6:AS69" si="7">AR6*COS(AQ6)*COS(AP6)</f>
        <v>124.99604717006</v>
      </c>
      <c r="AT6">
        <f t="shared" ref="AT6:AT69" si="8">AR6*COS(AQ6)*SIN(AP6)</f>
        <v>-3.6487656399999992E-3</v>
      </c>
      <c r="AU6">
        <f>d_1+AR6*SIN(AQ6)</f>
        <v>124.99239840144</v>
      </c>
    </row>
    <row r="7" spans="2:47" ht="18">
      <c r="B7" s="6">
        <v>45</v>
      </c>
      <c r="C7" s="6">
        <f>C11-90</f>
        <v>33</v>
      </c>
      <c r="D7" s="6">
        <v>105</v>
      </c>
      <c r="F7" s="7" t="s">
        <v>11</v>
      </c>
      <c r="G7" s="23">
        <f>RADIANS(C7)</f>
        <v>0.57595865315812877</v>
      </c>
      <c r="H7" s="31" t="s">
        <v>5</v>
      </c>
      <c r="I7" s="26">
        <v>0</v>
      </c>
      <c r="J7" s="31" t="s">
        <v>6</v>
      </c>
      <c r="K7" s="26">
        <v>0</v>
      </c>
      <c r="L7" s="34" t="s">
        <v>7</v>
      </c>
      <c r="M7" s="23">
        <f>s_3*COS(theta_2)*SIN(theta_1)</f>
        <v>62.268112806457154</v>
      </c>
      <c r="O7" s="6">
        <f>O11-125</f>
        <v>80</v>
      </c>
      <c r="P7" s="6">
        <f>P11-125</f>
        <v>55</v>
      </c>
      <c r="Q7" s="6">
        <v>190</v>
      </c>
      <c r="R7" s="47">
        <v>0</v>
      </c>
      <c r="S7" s="29" t="s">
        <v>25</v>
      </c>
      <c r="T7" s="22">
        <f>SQRT(O7^2 + P7^2)</f>
        <v>97.082439194738001</v>
      </c>
      <c r="U7" s="28" t="s">
        <v>15</v>
      </c>
      <c r="V7" s="37">
        <f>DEGREES(V6)</f>
        <v>34.5085229876684</v>
      </c>
      <c r="W7" s="28" t="s">
        <v>26</v>
      </c>
      <c r="X7" s="37">
        <f>DEGREES(X6)</f>
        <v>33.803656097299189</v>
      </c>
      <c r="Y7" s="46"/>
      <c r="Z7" s="48">
        <f>Z6</f>
        <v>116.83321445547924</v>
      </c>
      <c r="AB7" s="78">
        <v>2</v>
      </c>
      <c r="AC7" s="51">
        <v>0.06</v>
      </c>
      <c r="AD7" s="52">
        <f>X$2 + (3/($AC$2^2))*(X$4-X$2)*$AC7^2 - (2/($AC$2^3))*(X$4-X$2)*$AC7^3</f>
        <v>124.98429479648</v>
      </c>
      <c r="AE7" s="52">
        <f>Y$2 + (3/($AC$2^2))*(Y$4-Y$2)*$AC7^2 - (2/($AC$2^3))*(Y$4-Y$2)*$AC7^3</f>
        <v>-1.4497109119999997E-2</v>
      </c>
      <c r="AF7" s="52">
        <f>Z$2 + (3/($AC$2^2))*(Z$4-Z$2)*$AC7^2 - (2/($AC$2^3))*(Z$4-Z$2)*$AC7^3</f>
        <v>124.96979767552</v>
      </c>
      <c r="AG7" s="52">
        <f t="shared" si="0"/>
        <v>-3.0202324480001153E-2</v>
      </c>
      <c r="AH7" s="52">
        <f t="shared" si="1"/>
        <v>124.98429563725033</v>
      </c>
      <c r="AI7" s="52">
        <f t="shared" si="2"/>
        <v>-1.1599144579398394E-4</v>
      </c>
      <c r="AJ7" s="52">
        <f t="shared" si="3"/>
        <v>-2.416489506792028E-4</v>
      </c>
      <c r="AK7" s="52">
        <f t="shared" si="4"/>
        <v>-6.6458203036157439E-3</v>
      </c>
      <c r="AL7" s="52">
        <f t="shared" si="5"/>
        <v>-1.3845464997683309E-2</v>
      </c>
      <c r="AM7" s="52">
        <f t="shared" si="6"/>
        <v>124.98429928643034</v>
      </c>
      <c r="AO7" s="78">
        <v>2</v>
      </c>
      <c r="AP7" s="52">
        <v>-1.1599144579398394E-4</v>
      </c>
      <c r="AQ7" s="52">
        <v>-2.416489506792028E-4</v>
      </c>
      <c r="AR7" s="52">
        <v>124.98429928643034</v>
      </c>
      <c r="AS7">
        <f t="shared" si="7"/>
        <v>124.98429479647999</v>
      </c>
      <c r="AT7">
        <f t="shared" si="8"/>
        <v>-1.4497109119999995E-2</v>
      </c>
      <c r="AU7">
        <f>d_1+AR7*SIN(AQ7)</f>
        <v>124.96979767552</v>
      </c>
    </row>
    <row r="8" spans="2:47" ht="15.75" customHeight="1">
      <c r="B8" s="21"/>
      <c r="H8" s="32" t="s">
        <v>8</v>
      </c>
      <c r="I8" s="27">
        <f>0</f>
        <v>0</v>
      </c>
      <c r="J8" s="32" t="s">
        <v>9</v>
      </c>
      <c r="K8" s="27">
        <f>d_1</f>
        <v>125</v>
      </c>
      <c r="L8" s="35" t="s">
        <v>10</v>
      </c>
      <c r="M8" s="24">
        <f>d_1 + s_3*SIN(theta_2)</f>
        <v>182.18709867657785</v>
      </c>
      <c r="O8" s="21"/>
      <c r="P8" s="16"/>
      <c r="Q8" s="16"/>
      <c r="R8" s="47">
        <v>0</v>
      </c>
      <c r="S8" s="47">
        <v>0</v>
      </c>
      <c r="T8" s="16"/>
      <c r="U8" s="38"/>
      <c r="V8" s="39"/>
      <c r="W8" s="38"/>
      <c r="X8" s="39"/>
      <c r="Y8" s="40"/>
      <c r="Z8" s="49"/>
      <c r="AB8" s="78">
        <v>3</v>
      </c>
      <c r="AC8" s="51">
        <v>0.09</v>
      </c>
      <c r="AD8" s="52">
        <f>X$2 + (3/($AC$2^2))*(X$4-X$2)*$AC8^2 - (2/($AC$2^3))*(X$4-X$2)*$AC8^3</f>
        <v>124.96490205361999</v>
      </c>
      <c r="AE8" s="52">
        <f>Y$2 + (3/($AC$2^2))*(Y$4-Y$2)*$AC8^2 - (2/($AC$2^3))*(Y$4-Y$2)*$AC8^3</f>
        <v>-3.2398100279999995E-2</v>
      </c>
      <c r="AF8" s="52">
        <f>Z$2 + (3/($AC$2^2))*(Z$4-Z$2)*$AC8^2 - (2/($AC$2^3))*(Z$4-Z$2)*$AC8^3</f>
        <v>124.93250392688</v>
      </c>
      <c r="AG8" s="52">
        <f t="shared" si="0"/>
        <v>-6.7496073119997391E-2</v>
      </c>
      <c r="AH8" s="52">
        <f t="shared" si="1"/>
        <v>124.96490625334674</v>
      </c>
      <c r="AI8" s="52">
        <f t="shared" si="2"/>
        <v>-2.5925759170542607E-4</v>
      </c>
      <c r="AJ8" s="52">
        <f t="shared" si="3"/>
        <v>-5.4012017117526542E-4</v>
      </c>
      <c r="AK8" s="52">
        <f t="shared" si="4"/>
        <v>-1.4854365811446812E-2</v>
      </c>
      <c r="AL8" s="52">
        <f t="shared" si="5"/>
        <v>-3.0946606238226291E-2</v>
      </c>
      <c r="AM8" s="52">
        <f t="shared" si="6"/>
        <v>124.96492448134246</v>
      </c>
      <c r="AO8" s="78">
        <v>3</v>
      </c>
      <c r="AP8" s="52">
        <v>-2.5925759170542607E-4</v>
      </c>
      <c r="AQ8" s="52">
        <v>-5.4012017117526542E-4</v>
      </c>
      <c r="AR8" s="52">
        <v>124.96492448134246</v>
      </c>
      <c r="AS8">
        <f t="shared" si="7"/>
        <v>124.96490205361998</v>
      </c>
      <c r="AT8">
        <f t="shared" si="8"/>
        <v>-3.2398100279999995E-2</v>
      </c>
      <c r="AU8">
        <f>d_1+AR8*SIN(AQ8)</f>
        <v>124.93250392688</v>
      </c>
    </row>
    <row r="9" spans="2:47">
      <c r="B9" s="12"/>
      <c r="C9" s="13"/>
      <c r="D9" s="13"/>
      <c r="E9" s="16"/>
      <c r="F9" s="16"/>
      <c r="G9" s="16"/>
      <c r="H9" s="13"/>
      <c r="I9" s="13"/>
      <c r="J9" s="13"/>
      <c r="K9" s="13"/>
      <c r="L9" s="13"/>
      <c r="M9" s="14"/>
      <c r="O9" s="12"/>
      <c r="P9" s="13"/>
      <c r="Q9" s="13"/>
      <c r="R9" s="16"/>
      <c r="S9" s="47">
        <v>0</v>
      </c>
      <c r="T9" s="16"/>
      <c r="U9" s="41"/>
      <c r="V9" s="41"/>
      <c r="W9" s="41"/>
      <c r="X9" s="41"/>
      <c r="Y9" s="41"/>
      <c r="Z9" s="50"/>
      <c r="AB9" s="78">
        <v>4</v>
      </c>
      <c r="AC9" s="51">
        <v>0.12</v>
      </c>
      <c r="AD9" s="52">
        <f>X$2 + (3/($AC$2^2))*(X$4-X$2)*$AC9^2 - (2/($AC$2^3))*(X$4-X$2)*$AC9^3</f>
        <v>124.93802811584</v>
      </c>
      <c r="AE9" s="52">
        <f>Y$2 + (3/($AC$2^2))*(Y$4-Y$2)*$AC9^2 - (2/($AC$2^3))*(Y$4-Y$2)*$AC9^3</f>
        <v>-5.7204808959999992E-2</v>
      </c>
      <c r="AF9" s="52">
        <f>Z$2 + (3/($AC$2^2))*(Z$4-Z$2)*$AC9^2 - (2/($AC$2^3))*(Z$4-Z$2)*$AC9^3</f>
        <v>124.88082326016</v>
      </c>
      <c r="AG9" s="52">
        <f t="shared" si="0"/>
        <v>-0.11917673984000032</v>
      </c>
      <c r="AH9" s="52">
        <f t="shared" si="1"/>
        <v>124.93804121189268</v>
      </c>
      <c r="AI9" s="52">
        <f t="shared" si="2"/>
        <v>-4.5786543797116981E-4</v>
      </c>
      <c r="AJ9" s="52">
        <f t="shared" si="3"/>
        <v>-9.5388644273362172E-4</v>
      </c>
      <c r="AK9" s="52">
        <f t="shared" si="4"/>
        <v>-2.6233757180657017E-2</v>
      </c>
      <c r="AL9" s="52">
        <f t="shared" si="5"/>
        <v>-5.4653667303384015E-2</v>
      </c>
      <c r="AM9" s="52">
        <f t="shared" si="6"/>
        <v>124.93809805243521</v>
      </c>
      <c r="AO9" s="78">
        <v>4</v>
      </c>
      <c r="AP9" s="52">
        <v>-4.5786543797116981E-4</v>
      </c>
      <c r="AQ9" s="52">
        <v>-9.5388644273362172E-4</v>
      </c>
      <c r="AR9" s="52">
        <v>124.93809805243521</v>
      </c>
      <c r="AS9">
        <f t="shared" si="7"/>
        <v>124.93802811584001</v>
      </c>
      <c r="AT9">
        <f t="shared" si="8"/>
        <v>-5.7204808959999999E-2</v>
      </c>
      <c r="AU9">
        <f>d_1+AR9*SIN(AQ9)</f>
        <v>124.88082326016</v>
      </c>
    </row>
    <row r="10" spans="2:47" ht="18">
      <c r="B10" s="15"/>
      <c r="C10" s="1" t="s">
        <v>1</v>
      </c>
      <c r="D10" s="16"/>
      <c r="E10" s="16"/>
      <c r="F10" s="16"/>
      <c r="G10" s="16"/>
      <c r="H10" s="16"/>
      <c r="I10" s="16"/>
      <c r="J10" s="16"/>
      <c r="K10" s="16"/>
      <c r="L10" s="16"/>
      <c r="M10" s="17"/>
      <c r="O10" s="42" t="s">
        <v>22</v>
      </c>
      <c r="P10" s="44" t="s">
        <v>23</v>
      </c>
      <c r="Q10" s="45"/>
      <c r="R10" s="16"/>
      <c r="S10" s="47">
        <v>125</v>
      </c>
      <c r="T10" s="16"/>
      <c r="U10" s="16"/>
      <c r="V10" s="16"/>
      <c r="W10" s="16"/>
      <c r="X10" s="16"/>
      <c r="Y10" s="16"/>
      <c r="Z10" s="17"/>
      <c r="AB10" s="78">
        <v>5</v>
      </c>
      <c r="AC10" s="51">
        <v>0.15</v>
      </c>
      <c r="AD10" s="52">
        <f>X$2 + (3/($AC$2^2))*(X$4-X$2)*$AC10^2 - (2/($AC$2^3))*(X$4-X$2)*$AC10^3</f>
        <v>124.90383215750001</v>
      </c>
      <c r="AE10" s="52">
        <f>Y$2 + (3/($AC$2^2))*(Y$4-Y$2)*$AC10^2 - (2/($AC$2^3))*(Y$4-Y$2)*$AC10^3</f>
        <v>-8.877030499999998E-2</v>
      </c>
      <c r="AF10" s="52">
        <f>Z$2 + (3/($AC$2^2))*(Z$4-Z$2)*$AC10^2 - (2/($AC$2^3))*(Z$4-Z$2)*$AC10^3</f>
        <v>124.81506178000001</v>
      </c>
      <c r="AG10" s="52">
        <f t="shared" si="0"/>
        <v>-0.18493821999999227</v>
      </c>
      <c r="AH10" s="52">
        <f t="shared" si="1"/>
        <v>124.9038637024331</v>
      </c>
      <c r="AI10" s="52">
        <f t="shared" si="2"/>
        <v>-7.1070909931636667E-4</v>
      </c>
      <c r="AJ10" s="52">
        <f t="shared" si="3"/>
        <v>-1.4806434274408893E-3</v>
      </c>
      <c r="AK10" s="52">
        <f t="shared" si="4"/>
        <v>-4.0720631852371875E-2</v>
      </c>
      <c r="AL10" s="52">
        <f t="shared" si="5"/>
        <v>-8.4834619356147695E-2</v>
      </c>
      <c r="AM10" s="52">
        <f t="shared" si="6"/>
        <v>124.90400061623808</v>
      </c>
      <c r="AO10" s="78">
        <v>5</v>
      </c>
      <c r="AP10" s="52">
        <v>-7.1070909931636667E-4</v>
      </c>
      <c r="AQ10" s="52">
        <v>-1.4806434274408893E-3</v>
      </c>
      <c r="AR10" s="52">
        <v>124.90400061623808</v>
      </c>
      <c r="AS10">
        <f t="shared" si="7"/>
        <v>124.90383215750002</v>
      </c>
      <c r="AT10">
        <f t="shared" si="8"/>
        <v>-8.8770304999999994E-2</v>
      </c>
      <c r="AU10">
        <f>d_1+AR10*SIN(AQ10)</f>
        <v>124.81506178000001</v>
      </c>
    </row>
    <row r="11" spans="2:47">
      <c r="B11" s="15"/>
      <c r="C11" s="2">
        <v>123</v>
      </c>
      <c r="D11" s="16"/>
      <c r="E11" s="16"/>
      <c r="F11" s="16"/>
      <c r="G11" s="16"/>
      <c r="H11" s="16"/>
      <c r="I11" s="16"/>
      <c r="J11" s="16"/>
      <c r="K11" s="16"/>
      <c r="L11" s="16"/>
      <c r="M11" s="17"/>
      <c r="O11" s="43">
        <v>205</v>
      </c>
      <c r="P11" s="2">
        <v>180</v>
      </c>
      <c r="Q11" s="16"/>
      <c r="R11" s="16"/>
      <c r="S11" s="16"/>
      <c r="T11" s="16"/>
      <c r="U11" s="16"/>
      <c r="V11" s="16"/>
      <c r="W11" s="16"/>
      <c r="X11" s="16"/>
      <c r="Y11" s="16"/>
      <c r="Z11" s="17"/>
      <c r="AB11" s="78">
        <v>6</v>
      </c>
      <c r="AC11" s="51">
        <v>0.18</v>
      </c>
      <c r="AD11" s="52">
        <f>X$2 + (3/($AC$2^2))*(X$4-X$2)*$AC11^2 - (2/($AC$2^3))*(X$4-X$2)*$AC11^3</f>
        <v>124.86247335296</v>
      </c>
      <c r="AE11" s="52">
        <f>Y$2 + (3/($AC$2^2))*(Y$4-Y$2)*$AC11^2 - (2/($AC$2^3))*(Y$4-Y$2)*$AC11^3</f>
        <v>-0.12694765823999998</v>
      </c>
      <c r="AF11" s="52">
        <f>Z$2 + (3/($AC$2^2))*(Z$4-Z$2)*$AC11^2 - (2/($AC$2^3))*(Z$4-Z$2)*$AC11^3</f>
        <v>124.73552559104</v>
      </c>
      <c r="AG11" s="52">
        <f t="shared" si="0"/>
        <v>-0.26447440895999819</v>
      </c>
      <c r="AH11" s="52">
        <f t="shared" si="1"/>
        <v>124.86253788677602</v>
      </c>
      <c r="AI11" s="52">
        <f t="shared" si="2"/>
        <v>-1.0166995021806703E-3</v>
      </c>
      <c r="AJ11" s="52">
        <f t="shared" si="3"/>
        <v>-2.1181213990994333E-3</v>
      </c>
      <c r="AK11" s="52">
        <f t="shared" si="4"/>
        <v>-5.825259050800425E-2</v>
      </c>
      <c r="AL11" s="52">
        <f t="shared" si="5"/>
        <v>-0.12135941666474258</v>
      </c>
      <c r="AM11" s="52">
        <f t="shared" si="6"/>
        <v>124.86281798133331</v>
      </c>
      <c r="AO11" s="78">
        <v>6</v>
      </c>
      <c r="AP11" s="52">
        <v>-1.0166995021806703E-3</v>
      </c>
      <c r="AQ11" s="52">
        <v>-2.1181213990994333E-3</v>
      </c>
      <c r="AR11" s="52">
        <v>124.86281798133331</v>
      </c>
      <c r="AS11">
        <f t="shared" si="7"/>
        <v>124.86247335296</v>
      </c>
      <c r="AT11">
        <f t="shared" si="8"/>
        <v>-0.12694765823999998</v>
      </c>
      <c r="AU11">
        <f>d_1+AR11*SIN(AQ11)</f>
        <v>124.73552559104</v>
      </c>
    </row>
    <row r="12" spans="2:47">
      <c r="B12" s="15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7"/>
      <c r="O12" s="15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7"/>
      <c r="AB12" s="78">
        <v>7</v>
      </c>
      <c r="AC12" s="51">
        <v>0.21</v>
      </c>
      <c r="AD12" s="52">
        <f>X$2 + (3/($AC$2^2))*(X$4-X$2)*$AC12^2 - (2/($AC$2^3))*(X$4-X$2)*$AC12^3</f>
        <v>124.81411087658</v>
      </c>
      <c r="AE12" s="52">
        <f>Y$2 + (3/($AC$2^2))*(Y$4-Y$2)*$AC12^2 - (2/($AC$2^3))*(Y$4-Y$2)*$AC12^3</f>
        <v>-0.17158993851999993</v>
      </c>
      <c r="AF12" s="52">
        <f>Z$2 + (3/($AC$2^2))*(Z$4-Z$2)*$AC12^2 - (2/($AC$2^3))*(Z$4-Z$2)*$AC12^3</f>
        <v>124.64252079792</v>
      </c>
      <c r="AG12" s="52">
        <f t="shared" si="0"/>
        <v>-0.35747920208000039</v>
      </c>
      <c r="AH12" s="52">
        <f t="shared" si="1"/>
        <v>124.81422882435403</v>
      </c>
      <c r="AI12" s="52">
        <f t="shared" si="2"/>
        <v>-1.374763071376712E-3</v>
      </c>
      <c r="AJ12" s="52">
        <f t="shared" si="3"/>
        <v>-2.864082308429021E-3</v>
      </c>
      <c r="AK12" s="52">
        <f t="shared" si="4"/>
        <v>-7.8768121820327955E-2</v>
      </c>
      <c r="AL12" s="52">
        <f t="shared" si="5"/>
        <v>-0.16409982845106902</v>
      </c>
      <c r="AM12" s="52">
        <f t="shared" si="6"/>
        <v>124.81474074963313</v>
      </c>
      <c r="AO12" s="78">
        <v>7</v>
      </c>
      <c r="AP12" s="52">
        <v>-1.374763071376712E-3</v>
      </c>
      <c r="AQ12" s="52">
        <v>-2.864082308429021E-3</v>
      </c>
      <c r="AR12" s="52">
        <v>124.81474074963313</v>
      </c>
      <c r="AS12">
        <f t="shared" si="7"/>
        <v>124.81411087658002</v>
      </c>
      <c r="AT12">
        <f t="shared" si="8"/>
        <v>-0.17158993851999996</v>
      </c>
      <c r="AU12">
        <f>d_1+AR12*SIN(AQ12)</f>
        <v>124.64252079792</v>
      </c>
    </row>
    <row r="13" spans="2:47">
      <c r="B13" s="15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7"/>
      <c r="O13" s="15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7"/>
      <c r="AB13" s="78">
        <v>8</v>
      </c>
      <c r="AC13" s="51">
        <v>0.24</v>
      </c>
      <c r="AD13" s="52">
        <f>X$2 + (3/($AC$2^2))*(X$4-X$2)*$AC13^2 - (2/($AC$2^3))*(X$4-X$2)*$AC13^3</f>
        <v>124.75890390272001</v>
      </c>
      <c r="AE13" s="52">
        <f>Y$2 + (3/($AC$2^2))*(Y$4-Y$2)*$AC13^2 - (2/($AC$2^3))*(Y$4-Y$2)*$AC13^3</f>
        <v>-0.22255021567999997</v>
      </c>
      <c r="AF13" s="52">
        <f>Z$2 + (3/($AC$2^2))*(Z$4-Z$2)*$AC13^2 - (2/($AC$2^3))*(Z$4-Z$2)*$AC13^3</f>
        <v>124.53635350528</v>
      </c>
      <c r="AG13" s="52">
        <f t="shared" si="0"/>
        <v>-0.46364649471999542</v>
      </c>
      <c r="AH13" s="52">
        <f t="shared" si="1"/>
        <v>124.7591023998114</v>
      </c>
      <c r="AI13" s="52">
        <f t="shared" si="2"/>
        <v>-1.7838404527459636E-3</v>
      </c>
      <c r="AJ13" s="52">
        <f t="shared" si="3"/>
        <v>-3.7163168965142824E-3</v>
      </c>
      <c r="AK13" s="52">
        <f t="shared" si="4"/>
        <v>-0.10220652926704968</v>
      </c>
      <c r="AL13" s="52">
        <f t="shared" si="5"/>
        <v>-0.21292927350342469</v>
      </c>
      <c r="AM13" s="52">
        <f t="shared" si="6"/>
        <v>124.75996392945412</v>
      </c>
      <c r="AO13" s="78">
        <v>8</v>
      </c>
      <c r="AP13" s="52">
        <v>-1.7838404527459636E-3</v>
      </c>
      <c r="AQ13" s="52">
        <v>-3.7163168965142824E-3</v>
      </c>
      <c r="AR13" s="52">
        <v>124.75996392945412</v>
      </c>
      <c r="AS13">
        <f t="shared" si="7"/>
        <v>124.75890390272002</v>
      </c>
      <c r="AT13">
        <f t="shared" si="8"/>
        <v>-0.22255021567999994</v>
      </c>
      <c r="AU13">
        <f>d_1+AR13*SIN(AQ13)</f>
        <v>124.53635350528</v>
      </c>
    </row>
    <row r="14" spans="2:47">
      <c r="B14" s="15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7"/>
      <c r="O14" s="15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7"/>
      <c r="AB14" s="78">
        <v>9</v>
      </c>
      <c r="AC14" s="51">
        <v>0.27</v>
      </c>
      <c r="AD14" s="52">
        <f>X$2 + (3/($AC$2^2))*(X$4-X$2)*$AC14^2 - (2/($AC$2^3))*(X$4-X$2)*$AC14^3</f>
        <v>124.69701160574</v>
      </c>
      <c r="AE14" s="52">
        <f>Y$2 + (3/($AC$2^2))*(Y$4-Y$2)*$AC14^2 - (2/($AC$2^3))*(Y$4-Y$2)*$AC14^3</f>
        <v>-0.27968155955999996</v>
      </c>
      <c r="AF14" s="52">
        <f>Z$2 + (3/($AC$2^2))*(Z$4-Z$2)*$AC14^2 - (2/($AC$2^3))*(Z$4-Z$2)*$AC14^3</f>
        <v>124.41732981775999</v>
      </c>
      <c r="AG14" s="52">
        <f t="shared" si="0"/>
        <v>-0.58267018224000822</v>
      </c>
      <c r="AH14" s="52">
        <f t="shared" si="1"/>
        <v>124.69732525269664</v>
      </c>
      <c r="AI14" s="52">
        <f t="shared" si="2"/>
        <v>-2.2428852702706288E-3</v>
      </c>
      <c r="AJ14" s="52">
        <f t="shared" si="3"/>
        <v>-4.6726418586820976E-3</v>
      </c>
      <c r="AK14" s="52">
        <f t="shared" si="4"/>
        <v>-0.128507859918566</v>
      </c>
      <c r="AL14" s="52">
        <f t="shared" si="5"/>
        <v>-0.26772265767864861</v>
      </c>
      <c r="AM14" s="52">
        <f t="shared" si="6"/>
        <v>124.69868655971516</v>
      </c>
      <c r="AO14" s="78">
        <v>9</v>
      </c>
      <c r="AP14" s="52">
        <v>-2.2428852702706288E-3</v>
      </c>
      <c r="AQ14" s="52">
        <v>-4.6726418586820976E-3</v>
      </c>
      <c r="AR14" s="52">
        <v>124.69868655971516</v>
      </c>
      <c r="AS14">
        <f t="shared" si="7"/>
        <v>124.69701160573999</v>
      </c>
      <c r="AT14">
        <f t="shared" si="8"/>
        <v>-0.27968155955999996</v>
      </c>
      <c r="AU14">
        <f>d_1+AR14*SIN(AQ14)</f>
        <v>124.41732981775999</v>
      </c>
    </row>
    <row r="15" spans="2:47">
      <c r="B15" s="1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7"/>
      <c r="O15" s="15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7"/>
      <c r="AB15" s="78">
        <v>10</v>
      </c>
      <c r="AC15" s="51">
        <v>0.3</v>
      </c>
      <c r="AD15" s="52">
        <f>X$2 + (3/($AC$2^2))*(X$4-X$2)*$AC15^2 - (2/($AC$2^3))*(X$4-X$2)*$AC15^3</f>
        <v>124.62859316000001</v>
      </c>
      <c r="AE15" s="52">
        <f>Y$2 + (3/($AC$2^2))*(Y$4-Y$2)*$AC15^2 - (2/($AC$2^3))*(Y$4-Y$2)*$AC15^3</f>
        <v>-0.34283703999999993</v>
      </c>
      <c r="AF15" s="52">
        <f>Z$2 + (3/($AC$2^2))*(Z$4-Z$2)*$AC15^2 - (2/($AC$2^3))*(Z$4-Z$2)*$AC15^3</f>
        <v>124.28575583999999</v>
      </c>
      <c r="AG15" s="52">
        <f t="shared" si="0"/>
        <v>-0.7142441600000069</v>
      </c>
      <c r="AH15" s="52">
        <f t="shared" si="1"/>
        <v>124.62906470914719</v>
      </c>
      <c r="AI15" s="52">
        <f t="shared" si="2"/>
        <v>-2.7508629162003736E-3</v>
      </c>
      <c r="AJ15" s="52">
        <f t="shared" si="3"/>
        <v>-5.7308970608070404E-3</v>
      </c>
      <c r="AK15" s="52">
        <f t="shared" si="4"/>
        <v>-0.15761283511733126</v>
      </c>
      <c r="AL15" s="52">
        <f t="shared" si="5"/>
        <v>-0.3283562144081717</v>
      </c>
      <c r="AM15" s="52">
        <f t="shared" si="6"/>
        <v>124.63111134462731</v>
      </c>
      <c r="AO15" s="78">
        <v>10</v>
      </c>
      <c r="AP15" s="52">
        <v>-2.7508629162003736E-3</v>
      </c>
      <c r="AQ15" s="52">
        <v>-5.7308970608070404E-3</v>
      </c>
      <c r="AR15" s="52">
        <v>124.63111134462731</v>
      </c>
      <c r="AS15">
        <f t="shared" si="7"/>
        <v>124.62859316000001</v>
      </c>
      <c r="AT15">
        <f t="shared" si="8"/>
        <v>-0.34283703999999993</v>
      </c>
      <c r="AU15">
        <f>d_1+AR15*SIN(AQ15)</f>
        <v>124.28575583999999</v>
      </c>
    </row>
    <row r="16" spans="2:47">
      <c r="B16" s="15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7"/>
      <c r="O16" s="15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7"/>
      <c r="AB16" s="78">
        <v>11</v>
      </c>
      <c r="AC16" s="51">
        <v>0.32999999999999996</v>
      </c>
      <c r="AD16" s="52">
        <f>X$2 + (3/($AC$2^2))*(X$4-X$2)*$AC16^2 - (2/($AC$2^3))*(X$4-X$2)*$AC16^3</f>
        <v>124.55380773986001</v>
      </c>
      <c r="AE16" s="52">
        <f>Y$2 + (3/($AC$2^2))*(Y$4-Y$2)*$AC16^2 - (2/($AC$2^3))*(Y$4-Y$2)*$AC16^3</f>
        <v>-0.41186972683999984</v>
      </c>
      <c r="AF16" s="52">
        <f>Z$2 + (3/($AC$2^2))*(Z$4-Z$2)*$AC16^2 - (2/($AC$2^3))*(Z$4-Z$2)*$AC16^3</f>
        <v>124.14193767664</v>
      </c>
      <c r="AG16" s="52">
        <f t="shared" si="0"/>
        <v>-0.85806232336000221</v>
      </c>
      <c r="AH16" s="52">
        <f t="shared" si="1"/>
        <v>124.55448871546099</v>
      </c>
      <c r="AI16" s="52">
        <f t="shared" si="2"/>
        <v>-3.3067493728498737E-3</v>
      </c>
      <c r="AJ16" s="52">
        <f t="shared" si="3"/>
        <v>-6.8889428098964497E-3</v>
      </c>
      <c r="AK16" s="52">
        <f t="shared" si="4"/>
        <v>-0.18946278297182961</v>
      </c>
      <c r="AL16" s="52">
        <f t="shared" si="5"/>
        <v>-0.39470734831406079</v>
      </c>
      <c r="AM16" s="52">
        <f t="shared" si="6"/>
        <v>124.5574442982862</v>
      </c>
      <c r="AO16" s="78">
        <v>11</v>
      </c>
      <c r="AP16" s="52">
        <v>-3.3067493728498737E-3</v>
      </c>
      <c r="AQ16" s="52">
        <v>-6.8889428098964497E-3</v>
      </c>
      <c r="AR16" s="52">
        <v>124.5574442982862</v>
      </c>
      <c r="AS16">
        <f t="shared" si="7"/>
        <v>124.55380773986001</v>
      </c>
      <c r="AT16">
        <f t="shared" si="8"/>
        <v>-0.41186972683999989</v>
      </c>
      <c r="AU16">
        <f>d_1+AR16*SIN(AQ16)</f>
        <v>124.14193767664</v>
      </c>
    </row>
    <row r="17" spans="2:47">
      <c r="B17" s="15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7"/>
      <c r="O17" s="15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7"/>
      <c r="AB17" s="78">
        <v>12</v>
      </c>
      <c r="AC17" s="51">
        <v>0.36</v>
      </c>
      <c r="AD17" s="52">
        <f>X$2 + (3/($AC$2^2))*(X$4-X$2)*$AC17^2 - (2/($AC$2^3))*(X$4-X$2)*$AC17^3</f>
        <v>124.47281451968</v>
      </c>
      <c r="AE17" s="52">
        <f>Y$2 + (3/($AC$2^2))*(Y$4-Y$2)*$AC17^2 - (2/($AC$2^3))*(Y$4-Y$2)*$AC17^3</f>
        <v>-0.48663268991999992</v>
      </c>
      <c r="AF17" s="52">
        <f>Z$2 + (3/($AC$2^2))*(Z$4-Z$2)*$AC17^2 - (2/($AC$2^3))*(Z$4-Z$2)*$AC17^3</f>
        <v>123.98618143232001</v>
      </c>
      <c r="AG17" s="52">
        <f t="shared" si="0"/>
        <v>-1.0138185676799907</v>
      </c>
      <c r="AH17" s="52">
        <f t="shared" si="1"/>
        <v>124.47376577345749</v>
      </c>
      <c r="AI17" s="52">
        <f t="shared" si="2"/>
        <v>-3.9095300648174626E-3</v>
      </c>
      <c r="AJ17" s="52">
        <f t="shared" si="3"/>
        <v>-8.1446571806852979E-3</v>
      </c>
      <c r="AK17" s="52">
        <f t="shared" si="4"/>
        <v>-0.22399957259354777</v>
      </c>
      <c r="AL17" s="52">
        <f t="shared" si="5"/>
        <v>-0.46665448203418752</v>
      </c>
      <c r="AM17" s="52">
        <f t="shared" si="6"/>
        <v>124.47789439861894</v>
      </c>
      <c r="AO17" s="78">
        <v>12</v>
      </c>
      <c r="AP17" s="52">
        <v>-3.9095300648174626E-3</v>
      </c>
      <c r="AQ17" s="52">
        <v>-8.1446571806852979E-3</v>
      </c>
      <c r="AR17" s="52">
        <v>124.47789439861894</v>
      </c>
      <c r="AS17">
        <f t="shared" si="7"/>
        <v>124.47281451968</v>
      </c>
      <c r="AT17">
        <f t="shared" si="8"/>
        <v>-0.48663268991999981</v>
      </c>
      <c r="AU17">
        <f>d_1+AR17*SIN(AQ17)</f>
        <v>123.98618143232001</v>
      </c>
    </row>
    <row r="18" spans="2:47">
      <c r="B18" s="1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7"/>
      <c r="O18" s="15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7"/>
      <c r="AB18" s="78">
        <v>13</v>
      </c>
      <c r="AC18" s="51">
        <v>0.39</v>
      </c>
      <c r="AD18" s="52">
        <f>X$2 + (3/($AC$2^2))*(X$4-X$2)*$AC18^2 - (2/($AC$2^3))*(X$4-X$2)*$AC18^3</f>
        <v>124.38577267382</v>
      </c>
      <c r="AE18" s="52">
        <f>Y$2 + (3/($AC$2^2))*(Y$4-Y$2)*$AC18^2 - (2/($AC$2^3))*(Y$4-Y$2)*$AC18^3</f>
        <v>-0.56697899907999993</v>
      </c>
      <c r="AF18" s="52">
        <f>Z$2 + (3/($AC$2^2))*(Z$4-Z$2)*$AC18^2 - (2/($AC$2^3))*(Z$4-Z$2)*$AC18^3</f>
        <v>123.81879321168</v>
      </c>
      <c r="AG18" s="52">
        <f t="shared" si="0"/>
        <v>-1.1812067883199973</v>
      </c>
      <c r="AH18" s="52">
        <f t="shared" si="1"/>
        <v>124.3870648775371</v>
      </c>
      <c r="AI18" s="52">
        <f t="shared" si="2"/>
        <v>-4.5581987404667455E-3</v>
      </c>
      <c r="AJ18" s="52">
        <f t="shared" si="3"/>
        <v>-9.4959333998880027E-3</v>
      </c>
      <c r="AK18" s="52">
        <f t="shared" si="4"/>
        <v>-0.26116555001059222</v>
      </c>
      <c r="AL18" s="52">
        <f t="shared" si="5"/>
        <v>-0.54407690635089723</v>
      </c>
      <c r="AM18" s="52">
        <f t="shared" si="6"/>
        <v>124.39267325017738</v>
      </c>
      <c r="AO18" s="78">
        <v>13</v>
      </c>
      <c r="AP18" s="52">
        <v>-4.5581987404667455E-3</v>
      </c>
      <c r="AQ18" s="52">
        <v>-9.4959333998880027E-3</v>
      </c>
      <c r="AR18" s="52">
        <v>124.39267325017738</v>
      </c>
      <c r="AS18">
        <f t="shared" si="7"/>
        <v>124.38577267382</v>
      </c>
      <c r="AT18">
        <f t="shared" si="8"/>
        <v>-0.56697899907999993</v>
      </c>
      <c r="AU18">
        <f>d_1+AR18*SIN(AQ18)</f>
        <v>123.81879321168</v>
      </c>
    </row>
    <row r="19" spans="2:47">
      <c r="B19" s="1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7"/>
      <c r="O19" s="15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7"/>
      <c r="AB19" s="78">
        <v>14</v>
      </c>
      <c r="AC19" s="51">
        <v>0.42</v>
      </c>
      <c r="AD19" s="52">
        <f>X$2 + (3/($AC$2^2))*(X$4-X$2)*$AC19^2 - (2/($AC$2^3))*(X$4-X$2)*$AC19^3</f>
        <v>124.29284137664</v>
      </c>
      <c r="AE19" s="52">
        <f>Y$2 + (3/($AC$2^2))*(Y$4-Y$2)*$AC19^2 - (2/($AC$2^3))*(Y$4-Y$2)*$AC19^3</f>
        <v>-0.65276172415999978</v>
      </c>
      <c r="AF19" s="52">
        <f>Z$2 + (3/($AC$2^2))*(Z$4-Z$2)*$AC19^2 - (2/($AC$2^3))*(Z$4-Z$2)*$AC19^3</f>
        <v>123.64007911936</v>
      </c>
      <c r="AG19" s="52">
        <f t="shared" si="0"/>
        <v>-1.3599208806400043</v>
      </c>
      <c r="AH19" s="52">
        <f t="shared" si="1"/>
        <v>124.29455545335492</v>
      </c>
      <c r="AI19" s="52">
        <f t="shared" si="2"/>
        <v>-5.2517563816019477E-3</v>
      </c>
      <c r="AJ19" s="52">
        <f t="shared" si="3"/>
        <v>-1.0940677289687287E-2</v>
      </c>
      <c r="AK19" s="52">
        <f t="shared" si="4"/>
        <v>-0.30090347569668824</v>
      </c>
      <c r="AL19" s="52">
        <f t="shared" si="5"/>
        <v>-0.62685463371370986</v>
      </c>
      <c r="AM19" s="52">
        <f t="shared" si="6"/>
        <v>124.30199475530841</v>
      </c>
      <c r="AO19" s="78">
        <v>14</v>
      </c>
      <c r="AP19" s="52">
        <v>-5.2517563816019477E-3</v>
      </c>
      <c r="AQ19" s="52">
        <v>-1.0940677289687287E-2</v>
      </c>
      <c r="AR19" s="52">
        <v>124.30199475530841</v>
      </c>
      <c r="AS19">
        <f t="shared" si="7"/>
        <v>124.29284137664</v>
      </c>
      <c r="AT19">
        <f t="shared" si="8"/>
        <v>-0.65276172415999978</v>
      </c>
      <c r="AU19">
        <f>d_1+AR19*SIN(AQ19)</f>
        <v>123.64007911936</v>
      </c>
    </row>
    <row r="20" spans="2:47">
      <c r="B20" s="15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7"/>
      <c r="O20" s="15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7"/>
      <c r="AB20" s="78">
        <v>15</v>
      </c>
      <c r="AC20" s="51">
        <v>0.44999999999999996</v>
      </c>
      <c r="AD20" s="52">
        <f>X$2 + (3/($AC$2^2))*(X$4-X$2)*$AC20^2 - (2/($AC$2^3))*(X$4-X$2)*$AC20^3</f>
        <v>124.1941798025</v>
      </c>
      <c r="AE20" s="52">
        <f>Y$2 + (3/($AC$2^2))*(Y$4-Y$2)*$AC20^2 - (2/($AC$2^3))*(Y$4-Y$2)*$AC20^3</f>
        <v>-0.74383393499999972</v>
      </c>
      <c r="AF20" s="52">
        <f>Z$2 + (3/($AC$2^2))*(Z$4-Z$2)*$AC20^2 - (2/($AC$2^3))*(Z$4-Z$2)*$AC20^3</f>
        <v>123.45034526000001</v>
      </c>
      <c r="AG20" s="52">
        <f t="shared" si="0"/>
        <v>-1.549654739999994</v>
      </c>
      <c r="AH20" s="52">
        <f t="shared" si="1"/>
        <v>124.1964072980316</v>
      </c>
      <c r="AI20" s="52">
        <f t="shared" si="2"/>
        <v>-5.9892101403541528E-3</v>
      </c>
      <c r="AJ20" s="52">
        <f t="shared" si="3"/>
        <v>-1.2476804772001041E-2</v>
      </c>
      <c r="AK20" s="52">
        <f t="shared" si="4"/>
        <v>-0.34315646365924835</v>
      </c>
      <c r="AL20" s="52">
        <f t="shared" si="5"/>
        <v>-0.71486825524434494</v>
      </c>
      <c r="AM20" s="52">
        <f t="shared" si="6"/>
        <v>124.20607479327154</v>
      </c>
      <c r="AO20" s="78">
        <v>15</v>
      </c>
      <c r="AP20" s="52">
        <v>-5.9892101403541528E-3</v>
      </c>
      <c r="AQ20" s="52">
        <v>-1.2476804772001041E-2</v>
      </c>
      <c r="AR20" s="52">
        <v>124.20607479327154</v>
      </c>
      <c r="AS20">
        <f t="shared" si="7"/>
        <v>124.19417980250002</v>
      </c>
      <c r="AT20">
        <f t="shared" si="8"/>
        <v>-0.74383393499999972</v>
      </c>
      <c r="AU20">
        <f>d_1+AR20*SIN(AQ20)</f>
        <v>123.45034526000001</v>
      </c>
    </row>
    <row r="21" spans="2:47">
      <c r="B21" s="15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7"/>
      <c r="O21" s="15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7"/>
      <c r="AB21" s="78">
        <v>16</v>
      </c>
      <c r="AC21" s="51">
        <v>0.48</v>
      </c>
      <c r="AD21" s="52">
        <f>X$2 + (3/($AC$2^2))*(X$4-X$2)*$AC21^2 - (2/($AC$2^3))*(X$4-X$2)*$AC21^3</f>
        <v>124.08994712575999</v>
      </c>
      <c r="AE21" s="52">
        <f>Y$2 + (3/($AC$2^2))*(Y$4-Y$2)*$AC21^2 - (2/($AC$2^3))*(Y$4-Y$2)*$AC21^3</f>
        <v>-0.84004870143999988</v>
      </c>
      <c r="AF21" s="52">
        <f>Z$2 + (3/($AC$2^2))*(Z$4-Z$2)*$AC21^2 - (2/($AC$2^3))*(Z$4-Z$2)*$AC21^3</f>
        <v>123.24989773823999</v>
      </c>
      <c r="AG21" s="52">
        <f t="shared" si="0"/>
        <v>-1.7501022617600057</v>
      </c>
      <c r="AH21" s="52">
        <f t="shared" si="1"/>
        <v>124.09279052182967</v>
      </c>
      <c r="AI21" s="52">
        <f t="shared" si="2"/>
        <v>-6.7695723023795075E-3</v>
      </c>
      <c r="AJ21" s="52">
        <f t="shared" si="3"/>
        <v>-1.4102239435040279E-2</v>
      </c>
      <c r="AK21" s="52">
        <f t="shared" si="4"/>
        <v>-0.38786792203500531</v>
      </c>
      <c r="AL21" s="52">
        <f t="shared" si="5"/>
        <v>-0.8079988013107624</v>
      </c>
      <c r="AM21" s="52">
        <f t="shared" si="6"/>
        <v>124.1051309069102</v>
      </c>
      <c r="AO21" s="78">
        <v>16</v>
      </c>
      <c r="AP21" s="52">
        <v>-6.7695723023795075E-3</v>
      </c>
      <c r="AQ21" s="52">
        <v>-1.4102239435040279E-2</v>
      </c>
      <c r="AR21" s="52">
        <v>124.1051309069102</v>
      </c>
      <c r="AS21">
        <f t="shared" si="7"/>
        <v>124.08994712575999</v>
      </c>
      <c r="AT21">
        <f t="shared" si="8"/>
        <v>-0.84004870143999988</v>
      </c>
      <c r="AU21">
        <f>d_1+AR21*SIN(AQ21)</f>
        <v>123.24989773823999</v>
      </c>
    </row>
    <row r="22" spans="2:47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  <c r="O22" s="15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7"/>
      <c r="AB22" s="78">
        <v>17</v>
      </c>
      <c r="AC22" s="51">
        <v>0.51</v>
      </c>
      <c r="AD22" s="52">
        <f>X$2 + (3/($AC$2^2))*(X$4-X$2)*$AC22^2 - (2/($AC$2^3))*(X$4-X$2)*$AC22^3</f>
        <v>123.98030252078</v>
      </c>
      <c r="AE22" s="52">
        <f>Y$2 + (3/($AC$2^2))*(Y$4-Y$2)*$AC22^2 - (2/($AC$2^3))*(Y$4-Y$2)*$AC22^3</f>
        <v>-0.9412590933199998</v>
      </c>
      <c r="AF22" s="52">
        <f>Z$2 + (3/($AC$2^2))*(Z$4-Z$2)*$AC22^2 - (2/($AC$2^3))*(Z$4-Z$2)*$AC22^3</f>
        <v>123.03904265871999</v>
      </c>
      <c r="AG22" s="52">
        <f t="shared" si="0"/>
        <v>-1.9609573412800074</v>
      </c>
      <c r="AH22" s="52">
        <f t="shared" si="1"/>
        <v>123.98387549123025</v>
      </c>
      <c r="AI22" s="52">
        <f t="shared" si="2"/>
        <v>-7.5918592755520684E-3</v>
      </c>
      <c r="AJ22" s="52">
        <f t="shared" si="3"/>
        <v>-1.5814910163659109E-2</v>
      </c>
      <c r="AK22" s="52">
        <f t="shared" si="4"/>
        <v>-0.43498149514638018</v>
      </c>
      <c r="AL22" s="52">
        <f t="shared" si="5"/>
        <v>-0.90612760575621698</v>
      </c>
      <c r="AM22" s="52">
        <f t="shared" si="6"/>
        <v>123.99938199652128</v>
      </c>
      <c r="AO22" s="78">
        <v>17</v>
      </c>
      <c r="AP22" s="52">
        <v>-7.5918592755520684E-3</v>
      </c>
      <c r="AQ22" s="52">
        <v>-1.5814910163659109E-2</v>
      </c>
      <c r="AR22" s="52">
        <v>123.99938199652128</v>
      </c>
      <c r="AS22">
        <f t="shared" si="7"/>
        <v>123.98030252078</v>
      </c>
      <c r="AT22">
        <f t="shared" si="8"/>
        <v>-0.94125909331999991</v>
      </c>
      <c r="AU22">
        <f>d_1+AR22*SIN(AQ22)</f>
        <v>123.03904265871999</v>
      </c>
    </row>
    <row r="23" spans="2:47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7"/>
      <c r="O23" s="15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7"/>
      <c r="AB23" s="78">
        <v>18</v>
      </c>
      <c r="AC23" s="51">
        <v>0.54</v>
      </c>
      <c r="AD23" s="52">
        <f>X$2 + (3/($AC$2^2))*(X$4-X$2)*$AC23^2 - (2/($AC$2^3))*(X$4-X$2)*$AC23^3</f>
        <v>123.86540516192001</v>
      </c>
      <c r="AE23" s="52">
        <f>Y$2 + (3/($AC$2^2))*(Y$4-Y$2)*$AC23^2 - (2/($AC$2^3))*(Y$4-Y$2)*$AC23^3</f>
        <v>-1.0473181804799998</v>
      </c>
      <c r="AF23" s="52">
        <f>Z$2 + (3/($AC$2^2))*(Z$4-Z$2)*$AC23^2 - (2/($AC$2^3))*(Z$4-Z$2)*$AC23^3</f>
        <v>122.81808612608</v>
      </c>
      <c r="AG23" s="52">
        <f t="shared" si="0"/>
        <v>-2.1819138739199957</v>
      </c>
      <c r="AH23" s="52">
        <f t="shared" si="1"/>
        <v>123.86983277335028</v>
      </c>
      <c r="AI23" s="52">
        <f t="shared" si="2"/>
        <v>-8.4550906034133386E-3</v>
      </c>
      <c r="AJ23" s="52">
        <f t="shared" si="3"/>
        <v>-1.7612748835002238E-2</v>
      </c>
      <c r="AK23" s="52">
        <f t="shared" si="4"/>
        <v>-0.48444100697630482</v>
      </c>
      <c r="AL23" s="52">
        <f t="shared" si="5"/>
        <v>-1.0091361738695859</v>
      </c>
      <c r="AM23" s="52">
        <f t="shared" si="6"/>
        <v>123.88904802060176</v>
      </c>
      <c r="AO23" s="78">
        <v>18</v>
      </c>
      <c r="AP23" s="52">
        <v>-8.4550906034133386E-3</v>
      </c>
      <c r="AQ23" s="52">
        <v>-1.7612748835002238E-2</v>
      </c>
      <c r="AR23" s="52">
        <v>123.88904802060176</v>
      </c>
      <c r="AS23">
        <f t="shared" si="7"/>
        <v>123.86540516192002</v>
      </c>
      <c r="AT23">
        <f t="shared" si="8"/>
        <v>-1.0473181804799998</v>
      </c>
      <c r="AU23">
        <f>d_1+AR23*SIN(AQ23)</f>
        <v>122.81808612608</v>
      </c>
    </row>
    <row r="24" spans="2:47">
      <c r="B24" s="15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7"/>
      <c r="O24" s="15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7"/>
      <c r="AB24" s="78">
        <v>19</v>
      </c>
      <c r="AC24" s="51">
        <v>0.56999999999999995</v>
      </c>
      <c r="AD24" s="52">
        <f>X$2 + (3/($AC$2^2))*(X$4-X$2)*$AC24^2 - (2/($AC$2^3))*(X$4-X$2)*$AC24^3</f>
        <v>123.74541422354</v>
      </c>
      <c r="AE24" s="52">
        <f>Y$2 + (3/($AC$2^2))*(Y$4-Y$2)*$AC24^2 - (2/($AC$2^3))*(Y$4-Y$2)*$AC24^3</f>
        <v>-1.1580790327599997</v>
      </c>
      <c r="AF24" s="52">
        <f>Z$2 + (3/($AC$2^2))*(Z$4-Z$2)*$AC24^2 - (2/($AC$2^3))*(Z$4-Z$2)*$AC24^3</f>
        <v>122.58733424496</v>
      </c>
      <c r="AG24" s="52">
        <f t="shared" si="0"/>
        <v>-2.4126657550399955</v>
      </c>
      <c r="AH24" s="52">
        <f t="shared" si="1"/>
        <v>123.75083308164682</v>
      </c>
      <c r="AI24" s="52">
        <f t="shared" si="2"/>
        <v>-9.3582880027175911E-3</v>
      </c>
      <c r="AJ24" s="52">
        <f t="shared" si="3"/>
        <v>-1.949368808095743E-2</v>
      </c>
      <c r="AK24" s="52">
        <f t="shared" si="4"/>
        <v>-0.53619040602363066</v>
      </c>
      <c r="AL24" s="52">
        <f t="shared" si="5"/>
        <v>-1.1169060541833378</v>
      </c>
      <c r="AM24" s="52">
        <f t="shared" si="6"/>
        <v>123.77434970318832</v>
      </c>
      <c r="AO24" s="78">
        <v>19</v>
      </c>
      <c r="AP24" s="52">
        <v>-9.3582880027175911E-3</v>
      </c>
      <c r="AQ24" s="52">
        <v>-1.949368808095743E-2</v>
      </c>
      <c r="AR24" s="52">
        <v>123.77434970318832</v>
      </c>
      <c r="AS24">
        <f t="shared" si="7"/>
        <v>123.74541422354</v>
      </c>
      <c r="AT24">
        <f t="shared" si="8"/>
        <v>-1.1580790327599997</v>
      </c>
      <c r="AU24">
        <f>d_1+AR24*SIN(AQ24)</f>
        <v>122.58733424496</v>
      </c>
    </row>
    <row r="25" spans="2:47">
      <c r="B25" s="15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7"/>
      <c r="O25" s="15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7"/>
      <c r="AB25" s="78">
        <v>20</v>
      </c>
      <c r="AC25" s="51">
        <v>0.6</v>
      </c>
      <c r="AD25" s="52">
        <f>X$2 + (3/($AC$2^2))*(X$4-X$2)*$AC25^2 - (2/($AC$2^3))*(X$4-X$2)*$AC25^3</f>
        <v>123.62048888</v>
      </c>
      <c r="AE25" s="52">
        <f>Y$2 + (3/($AC$2^2))*(Y$4-Y$2)*$AC25^2 - (2/($AC$2^3))*(Y$4-Y$2)*$AC25^3</f>
        <v>-1.2733947199999998</v>
      </c>
      <c r="AF25" s="52">
        <f>Z$2 + (3/($AC$2^2))*(Z$4-Z$2)*$AC25^2 - (2/($AC$2^3))*(Z$4-Z$2)*$AC25^3</f>
        <v>122.34709312000001</v>
      </c>
      <c r="AG25" s="52">
        <f t="shared" si="0"/>
        <v>-2.6529068799999891</v>
      </c>
      <c r="AH25" s="52">
        <f t="shared" si="1"/>
        <v>123.62704722285947</v>
      </c>
      <c r="AI25" s="52">
        <f t="shared" si="2"/>
        <v>-1.0300474424487203E-2</v>
      </c>
      <c r="AJ25" s="52">
        <f t="shared" si="3"/>
        <v>-2.1455659118936651E-2</v>
      </c>
      <c r="AK25" s="52">
        <f t="shared" si="4"/>
        <v>-0.5901737115055623</v>
      </c>
      <c r="AL25" s="52">
        <f t="shared" si="5"/>
        <v>-1.2293187141864486</v>
      </c>
      <c r="AM25" s="52">
        <f t="shared" si="6"/>
        <v>123.65550824753856</v>
      </c>
      <c r="AO25" s="78">
        <v>20</v>
      </c>
      <c r="AP25" s="52">
        <v>-1.0300474424487203E-2</v>
      </c>
      <c r="AQ25" s="52">
        <v>-2.1455659118936651E-2</v>
      </c>
      <c r="AR25" s="52">
        <v>123.65550824753856</v>
      </c>
      <c r="AS25">
        <f t="shared" si="7"/>
        <v>123.62048888</v>
      </c>
      <c r="AT25">
        <f t="shared" si="8"/>
        <v>-1.2733947199999998</v>
      </c>
      <c r="AU25">
        <f>d_1+AR25*SIN(AQ25)</f>
        <v>122.34709312000001</v>
      </c>
    </row>
    <row r="26" spans="2:47">
      <c r="B26" s="15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  <c r="O26" s="15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7"/>
      <c r="AB26" s="78">
        <v>21</v>
      </c>
      <c r="AC26" s="51">
        <v>0.63</v>
      </c>
      <c r="AD26" s="52">
        <f>X$2 + (3/($AC$2^2))*(X$4-X$2)*$AC26^2 - (2/($AC$2^3))*(X$4-X$2)*$AC26^3</f>
        <v>123.49078830566</v>
      </c>
      <c r="AE26" s="52">
        <f>Y$2 + (3/($AC$2^2))*(Y$4-Y$2)*$AC26^2 - (2/($AC$2^3))*(Y$4-Y$2)*$AC26^3</f>
        <v>-1.3931183120399999</v>
      </c>
      <c r="AF26" s="52">
        <f>Z$2 + (3/($AC$2^2))*(Z$4-Z$2)*$AC26^2 - (2/($AC$2^3))*(Z$4-Z$2)*$AC26^3</f>
        <v>122.09766885584</v>
      </c>
      <c r="AG26" s="52">
        <f t="shared" si="0"/>
        <v>-2.9023311441600015</v>
      </c>
      <c r="AH26" s="52">
        <f t="shared" si="1"/>
        <v>123.49864604514769</v>
      </c>
      <c r="AI26" s="52">
        <f t="shared" si="2"/>
        <v>-1.1280673138065205E-2</v>
      </c>
      <c r="AJ26" s="52">
        <f t="shared" si="3"/>
        <v>-2.3496589652527808E-2</v>
      </c>
      <c r="AK26" s="52">
        <f t="shared" si="4"/>
        <v>-0.64633496087773445</v>
      </c>
      <c r="AL26" s="52">
        <f t="shared" si="5"/>
        <v>-1.3462554200406049</v>
      </c>
      <c r="AM26" s="52">
        <f t="shared" si="6"/>
        <v>123.53274505593663</v>
      </c>
      <c r="AO26" s="78">
        <v>21</v>
      </c>
      <c r="AP26" s="52">
        <v>-1.1280673138065205E-2</v>
      </c>
      <c r="AQ26" s="52">
        <v>-2.3496589652527808E-2</v>
      </c>
      <c r="AR26" s="52">
        <v>123.53274505593663</v>
      </c>
      <c r="AS26">
        <f t="shared" si="7"/>
        <v>123.49078830566</v>
      </c>
      <c r="AT26">
        <f t="shared" si="8"/>
        <v>-1.3931183120399999</v>
      </c>
      <c r="AU26">
        <f>d_1+AR26*SIN(AQ26)</f>
        <v>122.09766885584</v>
      </c>
    </row>
    <row r="27" spans="2:47">
      <c r="B27" s="15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7"/>
      <c r="O27" s="15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7"/>
      <c r="AB27" s="78">
        <v>22</v>
      </c>
      <c r="AC27" s="51">
        <v>0.65999999999999992</v>
      </c>
      <c r="AD27" s="52">
        <f>X$2 + (3/($AC$2^2))*(X$4-X$2)*$AC27^2 - (2/($AC$2^3))*(X$4-X$2)*$AC27^3</f>
        <v>123.35647167488</v>
      </c>
      <c r="AE27" s="52">
        <f>Y$2 + (3/($AC$2^2))*(Y$4-Y$2)*$AC27^2 - (2/($AC$2^3))*(Y$4-Y$2)*$AC27^3</f>
        <v>-1.5171028787199994</v>
      </c>
      <c r="AF27" s="52">
        <f>Z$2 + (3/($AC$2^2))*(Z$4-Z$2)*$AC27^2 - (2/($AC$2^3))*(Z$4-Z$2)*$AC27^3</f>
        <v>121.83936755712</v>
      </c>
      <c r="AG27" s="52">
        <f t="shared" si="0"/>
        <v>-3.1606324428800008</v>
      </c>
      <c r="AH27" s="52">
        <f t="shared" si="1"/>
        <v>123.36580038738488</v>
      </c>
      <c r="AI27" s="52">
        <f t="shared" si="2"/>
        <v>-1.2297906837723223E-2</v>
      </c>
      <c r="AJ27" s="52">
        <f t="shared" si="3"/>
        <v>-2.5614401843571773E-2</v>
      </c>
      <c r="AK27" s="52">
        <f t="shared" si="4"/>
        <v>-0.70461815864661725</v>
      </c>
      <c r="AL27" s="52">
        <f t="shared" si="5"/>
        <v>-1.4675971203887777</v>
      </c>
      <c r="AM27" s="52">
        <f t="shared" si="6"/>
        <v>123.4062814554392</v>
      </c>
      <c r="AO27" s="78">
        <v>22</v>
      </c>
      <c r="AP27" s="52">
        <v>-1.2297906837723223E-2</v>
      </c>
      <c r="AQ27" s="52">
        <v>-2.5614401843571773E-2</v>
      </c>
      <c r="AR27" s="52">
        <v>123.4062814554392</v>
      </c>
      <c r="AS27">
        <f t="shared" si="7"/>
        <v>123.35647167487997</v>
      </c>
      <c r="AT27">
        <f t="shared" si="8"/>
        <v>-1.5171028787199992</v>
      </c>
      <c r="AU27">
        <f>d_1+AR27*SIN(AQ27)</f>
        <v>121.83936755712</v>
      </c>
    </row>
    <row r="28" spans="2:47"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7"/>
      <c r="O28" s="15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7"/>
      <c r="AB28" s="78">
        <v>23</v>
      </c>
      <c r="AC28" s="51">
        <v>0.69</v>
      </c>
      <c r="AD28" s="52">
        <f>X$2 + (3/($AC$2^2))*(X$4-X$2)*$AC28^2 - (2/($AC$2^3))*(X$4-X$2)*$AC28^3</f>
        <v>123.21769816202</v>
      </c>
      <c r="AE28" s="52">
        <f>Y$2 + (3/($AC$2^2))*(Y$4-Y$2)*$AC28^2 - (2/($AC$2^3))*(Y$4-Y$2)*$AC28^3</f>
        <v>-1.6452014898799994</v>
      </c>
      <c r="AF28" s="52">
        <f>Z$2 + (3/($AC$2^2))*(Z$4-Z$2)*$AC28^2 - (2/($AC$2^3))*(Z$4-Z$2)*$AC28^3</f>
        <v>121.57249532848</v>
      </c>
      <c r="AG28" s="52">
        <f t="shared" si="0"/>
        <v>-3.4275046715199977</v>
      </c>
      <c r="AH28" s="52">
        <f t="shared" si="1"/>
        <v>123.22868102957595</v>
      </c>
      <c r="AI28" s="52">
        <f t="shared" si="2"/>
        <v>-1.335119677145212E-2</v>
      </c>
      <c r="AJ28" s="52">
        <f t="shared" si="3"/>
        <v>-2.7807010357241264E-2</v>
      </c>
      <c r="AK28" s="52">
        <f t="shared" si="4"/>
        <v>-0.76496722645289728</v>
      </c>
      <c r="AL28" s="52">
        <f t="shared" si="5"/>
        <v>-1.593224334346492</v>
      </c>
      <c r="AM28" s="52">
        <f t="shared" si="6"/>
        <v>123.27633842940934</v>
      </c>
      <c r="AO28" s="78">
        <v>23</v>
      </c>
      <c r="AP28" s="52">
        <v>-1.335119677145212E-2</v>
      </c>
      <c r="AQ28" s="52">
        <v>-2.7807010357241264E-2</v>
      </c>
      <c r="AR28" s="52">
        <v>123.27633842940934</v>
      </c>
      <c r="AS28">
        <f t="shared" si="7"/>
        <v>123.21769816202001</v>
      </c>
      <c r="AT28">
        <f t="shared" si="8"/>
        <v>-1.6452014898799996</v>
      </c>
      <c r="AU28">
        <f>d_1+AR28*SIN(AQ28)</f>
        <v>121.57249532848</v>
      </c>
    </row>
    <row r="29" spans="2:47"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7"/>
      <c r="O29" s="15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7"/>
      <c r="AB29" s="78">
        <v>24</v>
      </c>
      <c r="AC29" s="51">
        <v>0.72</v>
      </c>
      <c r="AD29" s="52">
        <f>X$2 + (3/($AC$2^2))*(X$4-X$2)*$AC29^2 - (2/($AC$2^3))*(X$4-X$2)*$AC29^3</f>
        <v>123.07462694144</v>
      </c>
      <c r="AE29" s="52">
        <f>Y$2 + (3/($AC$2^2))*(Y$4-Y$2)*$AC29^2 - (2/($AC$2^3))*(Y$4-Y$2)*$AC29^3</f>
        <v>-1.7772672153599995</v>
      </c>
      <c r="AF29" s="52">
        <f>Z$2 + (3/($AC$2^2))*(Z$4-Z$2)*$AC29^2 - (2/($AC$2^3))*(Z$4-Z$2)*$AC29^3</f>
        <v>121.29735827456001</v>
      </c>
      <c r="AG29" s="52">
        <f t="shared" si="0"/>
        <v>-3.7026417254399888</v>
      </c>
      <c r="AH29" s="52">
        <f t="shared" si="1"/>
        <v>123.0874586443697</v>
      </c>
      <c r="AI29" s="52">
        <f t="shared" si="2"/>
        <v>-1.4439561891629715E-2</v>
      </c>
      <c r="AJ29" s="52">
        <f t="shared" si="3"/>
        <v>-3.0072320481705068E-2</v>
      </c>
      <c r="AK29" s="52">
        <f t="shared" si="4"/>
        <v>-0.82732595440832202</v>
      </c>
      <c r="AL29" s="52">
        <f t="shared" si="5"/>
        <v>-1.7230170437665231</v>
      </c>
      <c r="AM29" s="52">
        <f t="shared" si="6"/>
        <v>123.14313635471687</v>
      </c>
      <c r="AO29" s="78">
        <v>24</v>
      </c>
      <c r="AP29" s="52">
        <v>-1.4439561891629715E-2</v>
      </c>
      <c r="AQ29" s="52">
        <v>-3.0072320481705068E-2</v>
      </c>
      <c r="AR29" s="52">
        <v>123.14313635471687</v>
      </c>
      <c r="AS29">
        <f t="shared" si="7"/>
        <v>123.07462694144</v>
      </c>
      <c r="AT29">
        <f t="shared" si="8"/>
        <v>-1.7772672153599998</v>
      </c>
      <c r="AU29">
        <f>d_1+AR29*SIN(AQ29)</f>
        <v>121.29735827456001</v>
      </c>
    </row>
    <row r="30" spans="2:47">
      <c r="B30" s="15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7"/>
      <c r="O30" s="15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7"/>
      <c r="AB30" s="78">
        <v>25</v>
      </c>
      <c r="AC30" s="51">
        <v>0.75</v>
      </c>
      <c r="AD30" s="52">
        <f>X$2 + (3/($AC$2^2))*(X$4-X$2)*$AC30^2 - (2/($AC$2^3))*(X$4-X$2)*$AC30^3</f>
        <v>122.9274171875</v>
      </c>
      <c r="AE30" s="52">
        <f>Y$2 + (3/($AC$2^2))*(Y$4-Y$2)*$AC30^2 - (2/($AC$2^3))*(Y$4-Y$2)*$AC30^3</f>
        <v>-1.9131531249999996</v>
      </c>
      <c r="AF30" s="52">
        <f>Z$2 + (3/($AC$2^2))*(Z$4-Z$2)*$AC30^2 - (2/($AC$2^3))*(Z$4-Z$2)*$AC30^3</f>
        <v>121.0142625</v>
      </c>
      <c r="AG30" s="52">
        <f t="shared" si="0"/>
        <v>-3.985737499999999</v>
      </c>
      <c r="AH30" s="52">
        <f t="shared" si="1"/>
        <v>122.94230374964253</v>
      </c>
      <c r="AI30" s="52">
        <f t="shared" si="2"/>
        <v>-1.5562018027325432E-2</v>
      </c>
      <c r="AJ30" s="52">
        <f t="shared" si="3"/>
        <v>-3.2408226323973485E-2</v>
      </c>
      <c r="AK30" s="52">
        <f t="shared" si="4"/>
        <v>-0.89163795367225029</v>
      </c>
      <c r="AL30" s="52">
        <f t="shared" si="5"/>
        <v>-1.8568545898684552</v>
      </c>
      <c r="AM30" s="52">
        <f t="shared" si="6"/>
        <v>123.00689474451534</v>
      </c>
      <c r="AO30" s="78">
        <v>25</v>
      </c>
      <c r="AP30" s="52">
        <v>-1.5562018027325432E-2</v>
      </c>
      <c r="AQ30" s="52">
        <v>-3.2408226323973485E-2</v>
      </c>
      <c r="AR30" s="52">
        <v>123.00689474451534</v>
      </c>
      <c r="AS30">
        <f t="shared" si="7"/>
        <v>122.92741718750001</v>
      </c>
      <c r="AT30">
        <f t="shared" si="8"/>
        <v>-1.9131531249999996</v>
      </c>
      <c r="AU30">
        <f>d_1+AR30*SIN(AQ30)</f>
        <v>121.0142625</v>
      </c>
    </row>
    <row r="31" spans="2:47">
      <c r="B31" s="15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7"/>
      <c r="O31" s="15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7"/>
      <c r="AB31" s="78">
        <v>26</v>
      </c>
      <c r="AC31" s="51">
        <v>0.78</v>
      </c>
      <c r="AD31" s="52">
        <f>X$2 + (3/($AC$2^2))*(X$4-X$2)*$AC31^2 - (2/($AC$2^3))*(X$4-X$2)*$AC31^3</f>
        <v>122.77622807456001</v>
      </c>
      <c r="AE31" s="52">
        <f>Y$2 + (3/($AC$2^2))*(Y$4-Y$2)*$AC31^2 - (2/($AC$2^3))*(Y$4-Y$2)*$AC31^3</f>
        <v>-2.05271228864</v>
      </c>
      <c r="AF31" s="52">
        <f>Z$2 + (3/($AC$2^2))*(Z$4-Z$2)*$AC31^2 - (2/($AC$2^3))*(Z$4-Z$2)*$AC31^3</f>
        <v>120.72351410944</v>
      </c>
      <c r="AG31" s="52">
        <f t="shared" si="0"/>
        <v>-4.2764858905599965</v>
      </c>
      <c r="AH31" s="52">
        <f t="shared" si="1"/>
        <v>122.79338666213384</v>
      </c>
      <c r="AI31" s="52">
        <f t="shared" si="2"/>
        <v>-1.671757707806508E-2</v>
      </c>
      <c r="AJ31" s="52">
        <f t="shared" si="3"/>
        <v>-3.4812609083517972E-2</v>
      </c>
      <c r="AK31" s="52">
        <f t="shared" si="4"/>
        <v>-0.95784661025777584</v>
      </c>
      <c r="AL31" s="52">
        <f t="shared" si="5"/>
        <v>-1.9946155743243725</v>
      </c>
      <c r="AM31" s="52">
        <f t="shared" si="6"/>
        <v>122.86783199653385</v>
      </c>
      <c r="AO31" s="78">
        <v>26</v>
      </c>
      <c r="AP31" s="52">
        <v>-1.671757707806508E-2</v>
      </c>
      <c r="AQ31" s="52">
        <v>-3.4812609083517972E-2</v>
      </c>
      <c r="AR31" s="52">
        <v>122.86783199653385</v>
      </c>
      <c r="AS31">
        <f t="shared" si="7"/>
        <v>122.77622807456</v>
      </c>
      <c r="AT31">
        <f t="shared" si="8"/>
        <v>-2.05271228864</v>
      </c>
      <c r="AU31">
        <f>d_1+AR31*SIN(AQ31)</f>
        <v>120.72351410944</v>
      </c>
    </row>
    <row r="32" spans="2:47">
      <c r="B32" s="15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7"/>
      <c r="O32" s="15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7"/>
      <c r="AB32" s="78">
        <v>27</v>
      </c>
      <c r="AC32" s="51">
        <v>0.80999999999999994</v>
      </c>
      <c r="AD32" s="52">
        <f>X$2 + (3/($AC$2^2))*(X$4-X$2)*$AC32^2 - (2/($AC$2^3))*(X$4-X$2)*$AC32^3</f>
        <v>122.62121877698</v>
      </c>
      <c r="AE32" s="52">
        <f>Y$2 + (3/($AC$2^2))*(Y$4-Y$2)*$AC32^2 - (2/($AC$2^3))*(Y$4-Y$2)*$AC32^3</f>
        <v>-2.1957977761199996</v>
      </c>
      <c r="AF32" s="52">
        <f>Z$2 + (3/($AC$2^2))*(Z$4-Z$2)*$AC32^2 - (2/($AC$2^3))*(Z$4-Z$2)*$AC32^3</f>
        <v>120.42541920751999</v>
      </c>
      <c r="AG32" s="52">
        <f t="shared" si="0"/>
        <v>-4.5745807924800062</v>
      </c>
      <c r="AH32" s="52">
        <f t="shared" si="1"/>
        <v>122.64087745211874</v>
      </c>
      <c r="AI32" s="52">
        <f t="shared" si="2"/>
        <v>-1.7905246228940602E-2</v>
      </c>
      <c r="AJ32" s="52">
        <f t="shared" si="3"/>
        <v>-3.7283335405254317E-2</v>
      </c>
      <c r="AK32" s="52">
        <f t="shared" si="4"/>
        <v>-1.0258950400608295</v>
      </c>
      <c r="AL32" s="52">
        <f t="shared" si="5"/>
        <v>-2.1361777648917473</v>
      </c>
      <c r="AM32" s="52">
        <f t="shared" si="6"/>
        <v>122.72616514685258</v>
      </c>
      <c r="AO32" s="78">
        <v>27</v>
      </c>
      <c r="AP32" s="52">
        <v>-1.7905246228940602E-2</v>
      </c>
      <c r="AQ32" s="52">
        <v>-3.7283335405254317E-2</v>
      </c>
      <c r="AR32" s="52">
        <v>122.72616514685258</v>
      </c>
      <c r="AS32">
        <f t="shared" si="7"/>
        <v>122.62121877697999</v>
      </c>
      <c r="AT32">
        <f t="shared" si="8"/>
        <v>-2.1957977761199992</v>
      </c>
      <c r="AU32">
        <f>d_1+AR32*SIN(AQ32)</f>
        <v>120.42541920751999</v>
      </c>
    </row>
    <row r="33" spans="2:47">
      <c r="B33" s="15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7"/>
      <c r="O33" s="15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7"/>
      <c r="AB33" s="78">
        <v>28</v>
      </c>
      <c r="AC33" s="51">
        <v>0.84</v>
      </c>
      <c r="AD33" s="52">
        <f>X$2 + (3/($AC$2^2))*(X$4-X$2)*$AC33^2 - (2/($AC$2^3))*(X$4-X$2)*$AC33^3</f>
        <v>122.46254846912001</v>
      </c>
      <c r="AE33" s="52">
        <f>Y$2 + (3/($AC$2^2))*(Y$4-Y$2)*$AC33^2 - (2/($AC$2^3))*(Y$4-Y$2)*$AC33^3</f>
        <v>-2.3422626572799992</v>
      </c>
      <c r="AF33" s="52">
        <f>Z$2 + (3/($AC$2^2))*(Z$4-Z$2)*$AC33^2 - (2/($AC$2^3))*(Z$4-Z$2)*$AC33^3</f>
        <v>120.12028389888</v>
      </c>
      <c r="AG33" s="52">
        <f t="shared" si="0"/>
        <v>-4.8797161011199961</v>
      </c>
      <c r="AH33" s="52">
        <f t="shared" si="1"/>
        <v>122.48494589910734</v>
      </c>
      <c r="AI33" s="52">
        <f t="shared" si="2"/>
        <v>-1.9124027187009632E-2</v>
      </c>
      <c r="AJ33" s="52">
        <f t="shared" si="3"/>
        <v>-3.9818255813455466E-2</v>
      </c>
      <c r="AK33" s="52">
        <f t="shared" si="4"/>
        <v>-1.0957260451090958</v>
      </c>
      <c r="AL33" s="52">
        <f t="shared" si="5"/>
        <v>-2.2814180056832529</v>
      </c>
      <c r="AM33" s="52">
        <f t="shared" si="6"/>
        <v>122.58210962915749</v>
      </c>
      <c r="AO33" s="78">
        <v>28</v>
      </c>
      <c r="AP33" s="52">
        <v>-1.9124027187009632E-2</v>
      </c>
      <c r="AQ33" s="52">
        <v>-3.9818255813455466E-2</v>
      </c>
      <c r="AR33" s="52">
        <v>122.58210962915749</v>
      </c>
      <c r="AS33">
        <f t="shared" si="7"/>
        <v>122.46254846911999</v>
      </c>
      <c r="AT33">
        <f t="shared" si="8"/>
        <v>-2.3422626572799987</v>
      </c>
      <c r="AU33">
        <f>d_1+AR33*SIN(AQ33)</f>
        <v>120.12028389888</v>
      </c>
    </row>
    <row r="34" spans="2:47">
      <c r="B34" s="15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7"/>
      <c r="O34" s="15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7"/>
      <c r="AB34" s="78">
        <v>29</v>
      </c>
      <c r="AC34" s="51">
        <v>0.87</v>
      </c>
      <c r="AD34" s="52">
        <f>X$2 + (3/($AC$2^2))*(X$4-X$2)*$AC34^2 - (2/($AC$2^3))*(X$4-X$2)*$AC34^3</f>
        <v>122.30037632534001</v>
      </c>
      <c r="AE34" s="52">
        <f>Y$2 + (3/($AC$2^2))*(Y$4-Y$2)*$AC34^2 - (2/($AC$2^3))*(Y$4-Y$2)*$AC34^3</f>
        <v>-2.4919600019599994</v>
      </c>
      <c r="AF34" s="52">
        <f>Z$2 + (3/($AC$2^2))*(Z$4-Z$2)*$AC34^2 - (2/($AC$2^3))*(Z$4-Z$2)*$AC34^3</f>
        <v>119.80841428816001</v>
      </c>
      <c r="AG34" s="52">
        <f t="shared" si="0"/>
        <v>-5.1915857118399913</v>
      </c>
      <c r="AH34" s="52">
        <f t="shared" si="1"/>
        <v>122.32576144856469</v>
      </c>
      <c r="AI34" s="52">
        <f t="shared" si="2"/>
        <v>-2.0372915438987508E-2</v>
      </c>
      <c r="AJ34" s="52">
        <f t="shared" si="3"/>
        <v>-4.2415203228137847E-2</v>
      </c>
      <c r="AK34" s="52">
        <f t="shared" si="4"/>
        <v>-1.1672820710308991</v>
      </c>
      <c r="AL34" s="52">
        <f t="shared" si="5"/>
        <v>-2.4302121321619636</v>
      </c>
      <c r="AM34" s="52">
        <f t="shared" si="6"/>
        <v>122.43587903949781</v>
      </c>
      <c r="AO34" s="78">
        <v>29</v>
      </c>
      <c r="AP34" s="52">
        <v>-2.0372915438987508E-2</v>
      </c>
      <c r="AQ34" s="52">
        <v>-4.2415203228137847E-2</v>
      </c>
      <c r="AR34" s="52">
        <v>122.43587903949781</v>
      </c>
      <c r="AS34">
        <f t="shared" si="7"/>
        <v>122.30037632534001</v>
      </c>
      <c r="AT34">
        <f t="shared" si="8"/>
        <v>-2.4919600019599994</v>
      </c>
      <c r="AU34">
        <f>d_1+AR34*SIN(AQ34)</f>
        <v>119.80841428816001</v>
      </c>
    </row>
    <row r="35" spans="2:47">
      <c r="B35" s="15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7"/>
      <c r="O35" s="15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7"/>
      <c r="AB35" s="78">
        <v>30</v>
      </c>
      <c r="AC35" s="51">
        <v>0.89999999999999991</v>
      </c>
      <c r="AD35" s="52">
        <f>X$2 + (3/($AC$2^2))*(X$4-X$2)*$AC35^2 - (2/($AC$2^3))*(X$4-X$2)*$AC35^3</f>
        <v>122.13486152</v>
      </c>
      <c r="AE35" s="52">
        <f>Y$2 + (3/($AC$2^2))*(Y$4-Y$2)*$AC35^2 - (2/($AC$2^3))*(Y$4-Y$2)*$AC35^3</f>
        <v>-2.644742879999999</v>
      </c>
      <c r="AF35" s="52">
        <f>Z$2 + (3/($AC$2^2))*(Z$4-Z$2)*$AC35^2 - (2/($AC$2^3))*(Z$4-Z$2)*$AC35^3</f>
        <v>119.49011648000001</v>
      </c>
      <c r="AG35" s="52">
        <f t="shared" si="0"/>
        <v>-5.5098835199999883</v>
      </c>
      <c r="AH35" s="52">
        <f t="shared" si="1"/>
        <v>122.16349316964904</v>
      </c>
      <c r="AI35" s="52">
        <f t="shared" si="2"/>
        <v>-2.1650899530290726E-2</v>
      </c>
      <c r="AJ35" s="52">
        <f t="shared" si="3"/>
        <v>-4.5071991565417156E-2</v>
      </c>
      <c r="AK35" s="52">
        <f t="shared" si="4"/>
        <v>-1.2405051657474351</v>
      </c>
      <c r="AL35" s="52">
        <f t="shared" si="5"/>
        <v>-2.5824348909476478</v>
      </c>
      <c r="AM35" s="52">
        <f t="shared" si="6"/>
        <v>122.28768490659579</v>
      </c>
      <c r="AO35" s="78">
        <v>30</v>
      </c>
      <c r="AP35" s="52">
        <v>-2.1650899530290726E-2</v>
      </c>
      <c r="AQ35" s="52">
        <v>-4.5071991565417156E-2</v>
      </c>
      <c r="AR35" s="52">
        <v>122.28768490659579</v>
      </c>
      <c r="AS35">
        <f t="shared" si="7"/>
        <v>122.13486152000002</v>
      </c>
      <c r="AT35">
        <f t="shared" si="8"/>
        <v>-2.644742879999999</v>
      </c>
      <c r="AU35">
        <f>d_1+AR35*SIN(AQ35)</f>
        <v>119.49011648000001</v>
      </c>
    </row>
    <row r="36" spans="2:47">
      <c r="B36" s="15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7"/>
      <c r="O36" s="15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7"/>
      <c r="AB36" s="78">
        <v>31</v>
      </c>
      <c r="AC36" s="51">
        <v>0.92999999999999994</v>
      </c>
      <c r="AD36" s="52">
        <f>X$2 + (3/($AC$2^2))*(X$4-X$2)*$AC36^2 - (2/($AC$2^3))*(X$4-X$2)*$AC36^3</f>
        <v>121.96616322746</v>
      </c>
      <c r="AE36" s="52">
        <f>Y$2 + (3/($AC$2^2))*(Y$4-Y$2)*$AC36^2 - (2/($AC$2^3))*(Y$4-Y$2)*$AC36^3</f>
        <v>-2.8004643612399995</v>
      </c>
      <c r="AF36" s="52">
        <f>Z$2 + (3/($AC$2^2))*(Z$4-Z$2)*$AC36^2 - (2/($AC$2^3))*(Z$4-Z$2)*$AC36^3</f>
        <v>119.16569657904</v>
      </c>
      <c r="AG36" s="52">
        <f t="shared" si="0"/>
        <v>-5.8343034209599978</v>
      </c>
      <c r="AH36" s="52">
        <f t="shared" si="1"/>
        <v>121.998309713971</v>
      </c>
      <c r="AI36" s="52">
        <f t="shared" si="2"/>
        <v>-2.2956960365545297E-2</v>
      </c>
      <c r="AJ36" s="52">
        <f t="shared" si="3"/>
        <v>-4.77864144232805E-2</v>
      </c>
      <c r="AK36" s="52">
        <f t="shared" si="4"/>
        <v>-1.3153369393948531</v>
      </c>
      <c r="AL36" s="52">
        <f t="shared" si="5"/>
        <v>-2.7379598645170566</v>
      </c>
      <c r="AM36" s="52">
        <f t="shared" si="6"/>
        <v>122.13773646778384</v>
      </c>
      <c r="AO36" s="78">
        <v>31</v>
      </c>
      <c r="AP36" s="52">
        <v>-2.2956960365545297E-2</v>
      </c>
      <c r="AQ36" s="52">
        <v>-4.77864144232805E-2</v>
      </c>
      <c r="AR36" s="52">
        <v>122.13773646778384</v>
      </c>
      <c r="AS36">
        <f t="shared" si="7"/>
        <v>121.96616322745997</v>
      </c>
      <c r="AT36">
        <f t="shared" si="8"/>
        <v>-2.8004643612399991</v>
      </c>
      <c r="AU36">
        <f>d_1+AR36*SIN(AQ36)</f>
        <v>119.16569657904</v>
      </c>
    </row>
    <row r="37" spans="2:47">
      <c r="B37" s="15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7"/>
      <c r="O37" s="15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7"/>
      <c r="AB37" s="78">
        <v>32</v>
      </c>
      <c r="AC37" s="51">
        <v>0.96</v>
      </c>
      <c r="AD37" s="52">
        <f>X$2 + (3/($AC$2^2))*(X$4-X$2)*$AC37^2 - (2/($AC$2^3))*(X$4-X$2)*$AC37^3</f>
        <v>121.79444062208</v>
      </c>
      <c r="AE37" s="52">
        <f>Y$2 + (3/($AC$2^2))*(Y$4-Y$2)*$AC37^2 - (2/($AC$2^3))*(Y$4-Y$2)*$AC37^3</f>
        <v>-2.9589775155199995</v>
      </c>
      <c r="AF37" s="52">
        <f>Z$2 + (3/($AC$2^2))*(Z$4-Z$2)*$AC37^2 - (2/($AC$2^3))*(Z$4-Z$2)*$AC37^3</f>
        <v>118.83546068992</v>
      </c>
      <c r="AG37" s="52">
        <f t="shared" si="0"/>
        <v>-6.1645393100800021</v>
      </c>
      <c r="AH37" s="52">
        <f t="shared" si="1"/>
        <v>121.83037927537912</v>
      </c>
      <c r="AI37" s="52">
        <f t="shared" si="2"/>
        <v>-2.4290070530725686E-2</v>
      </c>
      <c r="AJ37" s="52">
        <f t="shared" si="3"/>
        <v>-5.0556243854148662E-2</v>
      </c>
      <c r="AK37" s="52">
        <f t="shared" si="4"/>
        <v>-1.3917185254856774</v>
      </c>
      <c r="AL37" s="52">
        <f t="shared" si="5"/>
        <v>-2.8966594008769251</v>
      </c>
      <c r="AM37" s="52">
        <f t="shared" si="6"/>
        <v>121.98624045066823</v>
      </c>
      <c r="AO37" s="78">
        <v>32</v>
      </c>
      <c r="AP37" s="52">
        <v>-2.4290070530725686E-2</v>
      </c>
      <c r="AQ37" s="52">
        <v>-5.0556243854148662E-2</v>
      </c>
      <c r="AR37" s="52">
        <v>121.98624045066823</v>
      </c>
      <c r="AS37">
        <f t="shared" si="7"/>
        <v>121.79444062208</v>
      </c>
      <c r="AT37">
        <f t="shared" si="8"/>
        <v>-2.9589775155199995</v>
      </c>
      <c r="AU37">
        <f>d_1+AR37*SIN(AQ37)</f>
        <v>118.83546068992</v>
      </c>
    </row>
    <row r="38" spans="2:47">
      <c r="B38" s="15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7"/>
      <c r="O38" s="15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7"/>
      <c r="AB38" s="78">
        <v>33</v>
      </c>
      <c r="AC38" s="51">
        <v>0.99</v>
      </c>
      <c r="AD38" s="52">
        <f>X$2 + (3/($AC$2^2))*(X$4-X$2)*$AC38^2 - (2/($AC$2^3))*(X$4-X$2)*$AC38^3</f>
        <v>121.61985287822</v>
      </c>
      <c r="AE38" s="52">
        <f>Y$2 + (3/($AC$2^2))*(Y$4-Y$2)*$AC38^2 - (2/($AC$2^3))*(Y$4-Y$2)*$AC38^3</f>
        <v>-3.1201354126799998</v>
      </c>
      <c r="AF38" s="52">
        <f>Z$2 + (3/($AC$2^2))*(Z$4-Z$2)*$AC38^2 - (2/($AC$2^3))*(Z$4-Z$2)*$AC38^3</f>
        <v>118.49971491728</v>
      </c>
      <c r="AG38" s="52">
        <f t="shared" si="0"/>
        <v>-6.5002850827199978</v>
      </c>
      <c r="AH38" s="52">
        <f t="shared" si="1"/>
        <v>121.65986955078219</v>
      </c>
      <c r="AI38" s="52">
        <f t="shared" si="2"/>
        <v>-2.5649193637141042E-2</v>
      </c>
      <c r="AJ38" s="52">
        <f t="shared" si="3"/>
        <v>-5.3379229225521269E-2</v>
      </c>
      <c r="AK38" s="52">
        <f t="shared" si="4"/>
        <v>-1.4695905433219871</v>
      </c>
      <c r="AL38" s="52">
        <f t="shared" si="5"/>
        <v>-3.0584045482837467</v>
      </c>
      <c r="AM38" s="52">
        <f t="shared" si="6"/>
        <v>121.83340086064236</v>
      </c>
      <c r="AO38" s="78">
        <v>33</v>
      </c>
      <c r="AP38" s="52">
        <v>-2.5649193637141042E-2</v>
      </c>
      <c r="AQ38" s="52">
        <v>-5.3379229225521269E-2</v>
      </c>
      <c r="AR38" s="52">
        <v>121.83340086064236</v>
      </c>
      <c r="AS38">
        <f t="shared" si="7"/>
        <v>121.61985287822002</v>
      </c>
      <c r="AT38">
        <f t="shared" si="8"/>
        <v>-3.1201354126799998</v>
      </c>
      <c r="AU38">
        <f>d_1+AR38*SIN(AQ38)</f>
        <v>118.49971491728</v>
      </c>
    </row>
    <row r="39" spans="2:47">
      <c r="B39" s="15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7"/>
      <c r="O39" s="15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7"/>
      <c r="AB39" s="78">
        <v>34</v>
      </c>
      <c r="AC39" s="51">
        <v>1.02</v>
      </c>
      <c r="AD39" s="52">
        <f>X$2 + (3/($AC$2^2))*(X$4-X$2)*$AC39^2 - (2/($AC$2^3))*(X$4-X$2)*$AC39^3</f>
        <v>121.44255917024</v>
      </c>
      <c r="AE39" s="52">
        <f>Y$2 + (3/($AC$2^2))*(Y$4-Y$2)*$AC39^2 - (2/($AC$2^3))*(Y$4-Y$2)*$AC39^3</f>
        <v>-3.2837911225599989</v>
      </c>
      <c r="AF39" s="52">
        <f>Z$2 + (3/($AC$2^2))*(Z$4-Z$2)*$AC39^2 - (2/($AC$2^3))*(Z$4-Z$2)*$AC39^3</f>
        <v>118.15876536576</v>
      </c>
      <c r="AG39" s="52">
        <f t="shared" si="0"/>
        <v>-6.8412346342399957</v>
      </c>
      <c r="AH39" s="52">
        <f t="shared" si="1"/>
        <v>121.48694770202208</v>
      </c>
      <c r="AI39" s="52">
        <f t="shared" si="2"/>
        <v>-2.7033283687533837E-2</v>
      </c>
      <c r="AJ39" s="52">
        <f t="shared" si="3"/>
        <v>-5.6253096169895121E-2</v>
      </c>
      <c r="AK39" s="52">
        <f t="shared" si="4"/>
        <v>-1.5488930616755439</v>
      </c>
      <c r="AL39" s="52">
        <f t="shared" si="5"/>
        <v>-3.2230649950785266</v>
      </c>
      <c r="AM39" s="52">
        <f t="shared" si="6"/>
        <v>121.67941877439493</v>
      </c>
      <c r="AO39" s="78">
        <v>34</v>
      </c>
      <c r="AP39" s="52">
        <v>-2.7033283687533837E-2</v>
      </c>
      <c r="AQ39" s="52">
        <v>-5.6253096169895121E-2</v>
      </c>
      <c r="AR39" s="52">
        <v>121.67941877439493</v>
      </c>
      <c r="AS39">
        <f t="shared" si="7"/>
        <v>121.44255917024002</v>
      </c>
      <c r="AT39">
        <f t="shared" si="8"/>
        <v>-3.2837911225599994</v>
      </c>
      <c r="AU39">
        <f>d_1+AR39*SIN(AQ39)</f>
        <v>118.15876536576</v>
      </c>
    </row>
    <row r="40" spans="2:47">
      <c r="B40" s="15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7"/>
      <c r="O40" s="15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7"/>
      <c r="AB40" s="78">
        <v>35</v>
      </c>
      <c r="AC40" s="51">
        <v>1.05</v>
      </c>
      <c r="AD40" s="52">
        <f>X$2 + (3/($AC$2^2))*(X$4-X$2)*$AC40^2 - (2/($AC$2^3))*(X$4-X$2)*$AC40^3</f>
        <v>121.2627186725</v>
      </c>
      <c r="AE40" s="52">
        <f>Y$2 + (3/($AC$2^2))*(Y$4-Y$2)*$AC40^2 - (2/($AC$2^3))*(Y$4-Y$2)*$AC40^3</f>
        <v>-3.4497977149999994</v>
      </c>
      <c r="AF40" s="52">
        <f>Z$2 + (3/($AC$2^2))*(Z$4-Z$2)*$AC40^2 - (2/($AC$2^3))*(Z$4-Z$2)*$AC40^3</f>
        <v>117.81291814000001</v>
      </c>
      <c r="AG40" s="52">
        <f t="shared" si="0"/>
        <v>-7.1870818599999922</v>
      </c>
      <c r="AH40" s="52">
        <f t="shared" si="1"/>
        <v>121.31178031881446</v>
      </c>
      <c r="AI40" s="52">
        <f t="shared" si="2"/>
        <v>-2.8441284464603089E-2</v>
      </c>
      <c r="AJ40" s="52">
        <f t="shared" si="3"/>
        <v>-5.9175545625031682E-2</v>
      </c>
      <c r="AK40" s="52">
        <f t="shared" si="4"/>
        <v>-1.6295655637527522</v>
      </c>
      <c r="AL40" s="52">
        <f t="shared" si="5"/>
        <v>-3.3905090146981585</v>
      </c>
      <c r="AM40" s="52">
        <f t="shared" si="6"/>
        <v>121.52449213957917</v>
      </c>
      <c r="AO40" s="78">
        <v>35</v>
      </c>
      <c r="AP40" s="52">
        <v>-2.8441284464603089E-2</v>
      </c>
      <c r="AQ40" s="52">
        <v>-5.9175545625031682E-2</v>
      </c>
      <c r="AR40" s="52">
        <v>121.52449213957917</v>
      </c>
      <c r="AS40">
        <f t="shared" si="7"/>
        <v>121.26271867249999</v>
      </c>
      <c r="AT40">
        <f t="shared" si="8"/>
        <v>-3.4497977149999994</v>
      </c>
      <c r="AU40">
        <f>d_1+AR40*SIN(AQ40)</f>
        <v>117.81291814000001</v>
      </c>
    </row>
    <row r="41" spans="2:47">
      <c r="B41" s="1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7"/>
      <c r="O41" s="15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7"/>
      <c r="AB41" s="78">
        <v>36</v>
      </c>
      <c r="AC41" s="51">
        <v>1.08</v>
      </c>
      <c r="AD41" s="52">
        <f>X$2 + (3/($AC$2^2))*(X$4-X$2)*$AC41^2 - (2/($AC$2^3))*(X$4-X$2)*$AC41^3</f>
        <v>121.08049055936</v>
      </c>
      <c r="AE41" s="52">
        <f>Y$2 + (3/($AC$2^2))*(Y$4-Y$2)*$AC41^2 - (2/($AC$2^3))*(Y$4-Y$2)*$AC41^3</f>
        <v>-3.6180082598399994</v>
      </c>
      <c r="AF41" s="52">
        <f>Z$2 + (3/($AC$2^2))*(Z$4-Z$2)*$AC41^2 - (2/($AC$2^3))*(Z$4-Z$2)*$AC41^3</f>
        <v>117.46247934464</v>
      </c>
      <c r="AG41" s="52">
        <f t="shared" si="0"/>
        <v>-7.537520655359998</v>
      </c>
      <c r="AH41" s="52">
        <f t="shared" si="1"/>
        <v>121.13453338277874</v>
      </c>
      <c r="AI41" s="52">
        <f t="shared" si="2"/>
        <v>-2.9872128942308833E-2</v>
      </c>
      <c r="AJ41" s="52">
        <f t="shared" si="3"/>
        <v>-6.2144252965517982E-2</v>
      </c>
      <c r="AK41" s="52">
        <f t="shared" si="4"/>
        <v>-1.711546913464892</v>
      </c>
      <c r="AL41" s="52">
        <f t="shared" si="5"/>
        <v>-3.5606034159175306</v>
      </c>
      <c r="AM41" s="52">
        <f t="shared" si="6"/>
        <v>121.36881558082997</v>
      </c>
      <c r="AO41" s="78">
        <v>36</v>
      </c>
      <c r="AP41" s="52">
        <v>-2.9872128942308833E-2</v>
      </c>
      <c r="AQ41" s="52">
        <v>-6.2144252965517982E-2</v>
      </c>
      <c r="AR41" s="52">
        <v>121.36881558082997</v>
      </c>
      <c r="AS41">
        <f t="shared" si="7"/>
        <v>121.08049055936</v>
      </c>
      <c r="AT41">
        <f t="shared" si="8"/>
        <v>-3.6180082598399994</v>
      </c>
      <c r="AU41">
        <f>d_1+AR41*SIN(AQ41)</f>
        <v>117.46247934464</v>
      </c>
    </row>
    <row r="42" spans="2:47">
      <c r="B42" s="1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7"/>
      <c r="O42" s="15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7"/>
      <c r="AB42" s="78">
        <v>37</v>
      </c>
      <c r="AC42" s="51">
        <v>1.1099999999999999</v>
      </c>
      <c r="AD42" s="52">
        <f>X$2 + (3/($AC$2^2))*(X$4-X$2)*$AC42^2 - (2/($AC$2^3))*(X$4-X$2)*$AC42^3</f>
        <v>120.89603400518</v>
      </c>
      <c r="AE42" s="52">
        <f>Y$2 + (3/($AC$2^2))*(Y$4-Y$2)*$AC42^2 - (2/($AC$2^3))*(Y$4-Y$2)*$AC42^3</f>
        <v>-3.7882758269199988</v>
      </c>
      <c r="AF42" s="52">
        <f>Z$2 + (3/($AC$2^2))*(Z$4-Z$2)*$AC42^2 - (2/($AC$2^3))*(Z$4-Z$2)*$AC42^3</f>
        <v>117.10775508432</v>
      </c>
      <c r="AG42" s="52">
        <f t="shared" si="0"/>
        <v>-7.8922449156799956</v>
      </c>
      <c r="AH42" s="52">
        <f t="shared" si="1"/>
        <v>120.95537223258199</v>
      </c>
      <c r="AI42" s="52">
        <f t="shared" si="2"/>
        <v>-3.1324738720357702E-2</v>
      </c>
      <c r="AJ42" s="52">
        <f t="shared" si="3"/>
        <v>-6.5156867226414755E-2</v>
      </c>
      <c r="AK42" s="52">
        <f t="shared" si="4"/>
        <v>-1.7947753230265273</v>
      </c>
      <c r="AL42" s="52">
        <f t="shared" si="5"/>
        <v>-3.7332134983678396</v>
      </c>
      <c r="AM42" s="52">
        <f t="shared" si="6"/>
        <v>121.21258021233416</v>
      </c>
      <c r="AO42" s="78">
        <v>37</v>
      </c>
      <c r="AP42" s="52">
        <v>-3.1324738720357702E-2</v>
      </c>
      <c r="AQ42" s="52">
        <v>-6.5156867226414755E-2</v>
      </c>
      <c r="AR42" s="52">
        <v>121.21258021233416</v>
      </c>
      <c r="AS42">
        <f t="shared" si="7"/>
        <v>120.89603400518</v>
      </c>
      <c r="AT42">
        <f t="shared" si="8"/>
        <v>-3.7882758269199988</v>
      </c>
      <c r="AU42">
        <f>d_1+AR42*SIN(AQ42)</f>
        <v>117.10775508432</v>
      </c>
    </row>
    <row r="43" spans="2:47">
      <c r="B43" s="15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7"/>
      <c r="O43" s="15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7"/>
      <c r="AB43" s="78">
        <v>38</v>
      </c>
      <c r="AC43" s="51">
        <v>1.1399999999999999</v>
      </c>
      <c r="AD43" s="52">
        <f>X$2 + (3/($AC$2^2))*(X$4-X$2)*$AC43^2 - (2/($AC$2^3))*(X$4-X$2)*$AC43^3</f>
        <v>120.70950818432</v>
      </c>
      <c r="AE43" s="52">
        <f>Y$2 + (3/($AC$2^2))*(Y$4-Y$2)*$AC43^2 - (2/($AC$2^3))*(Y$4-Y$2)*$AC43^3</f>
        <v>-3.9604534860799987</v>
      </c>
      <c r="AF43" s="52">
        <f>Z$2 + (3/($AC$2^2))*(Z$4-Z$2)*$AC43^2 - (2/($AC$2^3))*(Z$4-Z$2)*$AC43^3</f>
        <v>116.74905146368</v>
      </c>
      <c r="AG43" s="52">
        <f t="shared" si="0"/>
        <v>-8.2509485363199957</v>
      </c>
      <c r="AH43" s="52">
        <f t="shared" si="1"/>
        <v>120.77446153022508</v>
      </c>
      <c r="AI43" s="52">
        <f t="shared" si="2"/>
        <v>-3.2798023482309591E-2</v>
      </c>
      <c r="AJ43" s="52">
        <f t="shared" si="3"/>
        <v>-6.8211010419623547E-2</v>
      </c>
      <c r="AK43" s="52">
        <f t="shared" si="4"/>
        <v>-1.8791883219073069</v>
      </c>
      <c r="AL43" s="52">
        <f t="shared" si="5"/>
        <v>-3.9082030133673116</v>
      </c>
      <c r="AM43" s="52">
        <f t="shared" si="6"/>
        <v>121.05597345717732</v>
      </c>
      <c r="AO43" s="78">
        <v>38</v>
      </c>
      <c r="AP43" s="52">
        <v>-3.2798023482309591E-2</v>
      </c>
      <c r="AQ43" s="52">
        <v>-6.8211010419623547E-2</v>
      </c>
      <c r="AR43" s="52">
        <v>121.05597345717732</v>
      </c>
      <c r="AS43">
        <f t="shared" si="7"/>
        <v>120.70950818432</v>
      </c>
      <c r="AT43">
        <f t="shared" si="8"/>
        <v>-3.9604534860799987</v>
      </c>
      <c r="AU43">
        <f>d_1+AR43*SIN(AQ43)</f>
        <v>116.74905146368</v>
      </c>
    </row>
    <row r="44" spans="2:47">
      <c r="B44" s="15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7"/>
      <c r="O44" s="15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7"/>
      <c r="AB44" s="78">
        <v>39</v>
      </c>
      <c r="AC44" s="51">
        <v>1.17</v>
      </c>
      <c r="AD44" s="52">
        <f>X$2 + (3/($AC$2^2))*(X$4-X$2)*$AC44^2 - (2/($AC$2^3))*(X$4-X$2)*$AC44^3</f>
        <v>120.52107227114</v>
      </c>
      <c r="AE44" s="52">
        <f>Y$2 + (3/($AC$2^2))*(Y$4-Y$2)*$AC44^2 - (2/($AC$2^3))*(Y$4-Y$2)*$AC44^3</f>
        <v>-4.1343943071599982</v>
      </c>
      <c r="AF44" s="52">
        <f>Z$2 + (3/($AC$2^2))*(Z$4-Z$2)*$AC44^2 - (2/($AC$2^3))*(Z$4-Z$2)*$AC44^3</f>
        <v>116.38667458736001</v>
      </c>
      <c r="AG44" s="52">
        <f t="shared" si="0"/>
        <v>-8.6133254126399947</v>
      </c>
      <c r="AH44" s="52">
        <f t="shared" si="1"/>
        <v>120.5919652285028</v>
      </c>
      <c r="AI44" s="52">
        <f t="shared" si="2"/>
        <v>-3.4290880477784356E-2</v>
      </c>
      <c r="AJ44" s="52">
        <f t="shared" si="3"/>
        <v>-7.1304276943420147E-2</v>
      </c>
      <c r="AK44" s="52">
        <f t="shared" si="4"/>
        <v>-1.9647227271645915</v>
      </c>
      <c r="AL44" s="52">
        <f t="shared" si="5"/>
        <v>-4.0854341300899604</v>
      </c>
      <c r="AM44" s="52">
        <f t="shared" si="6"/>
        <v>120.89917887370642</v>
      </c>
      <c r="AO44" s="78">
        <v>39</v>
      </c>
      <c r="AP44" s="52">
        <v>-3.4290880477784356E-2</v>
      </c>
      <c r="AQ44" s="52">
        <v>-7.1304276943420147E-2</v>
      </c>
      <c r="AR44" s="52">
        <v>120.89917887370642</v>
      </c>
      <c r="AS44">
        <f t="shared" si="7"/>
        <v>120.52107227114001</v>
      </c>
      <c r="AT44">
        <f t="shared" si="8"/>
        <v>-4.1343943071599982</v>
      </c>
      <c r="AU44">
        <f>d_1+AR44*SIN(AQ44)</f>
        <v>116.38667458736001</v>
      </c>
    </row>
    <row r="45" spans="2:47">
      <c r="B45" s="15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7"/>
      <c r="O45" s="15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7"/>
      <c r="AB45" s="78">
        <v>40</v>
      </c>
      <c r="AC45" s="51">
        <v>1.2</v>
      </c>
      <c r="AD45" s="52">
        <f>X$2 + (3/($AC$2^2))*(X$4-X$2)*$AC45^2 - (2/($AC$2^3))*(X$4-X$2)*$AC45^3</f>
        <v>120.33088543999999</v>
      </c>
      <c r="AE45" s="52">
        <f>Y$2 + (3/($AC$2^2))*(Y$4-Y$2)*$AC45^2 - (2/($AC$2^3))*(Y$4-Y$2)*$AC45^3</f>
        <v>-4.3099513599999986</v>
      </c>
      <c r="AF45" s="52">
        <f>Z$2 + (3/($AC$2^2))*(Z$4-Z$2)*$AC45^2 - (2/($AC$2^3))*(Z$4-Z$2)*$AC45^3</f>
        <v>116.02093056000001</v>
      </c>
      <c r="AG45" s="52">
        <f t="shared" si="0"/>
        <v>-8.9790694399999893</v>
      </c>
      <c r="AH45" s="52">
        <f t="shared" si="1"/>
        <v>120.40804653967261</v>
      </c>
      <c r="AI45" s="52">
        <f t="shared" si="2"/>
        <v>-3.5802194029283599E-2</v>
      </c>
      <c r="AJ45" s="52">
        <f t="shared" si="3"/>
        <v>-7.4434233085409335E-2</v>
      </c>
      <c r="AK45" s="52">
        <f t="shared" si="4"/>
        <v>-2.0513146151864254</v>
      </c>
      <c r="AL45" s="52">
        <f t="shared" si="5"/>
        <v>-4.2647674070869908</v>
      </c>
      <c r="AM45" s="52">
        <f t="shared" si="6"/>
        <v>120.7423759891626</v>
      </c>
      <c r="AO45" s="78">
        <v>40</v>
      </c>
      <c r="AP45" s="52">
        <v>-3.5802194029283599E-2</v>
      </c>
      <c r="AQ45" s="52">
        <v>-7.4434233085409335E-2</v>
      </c>
      <c r="AR45" s="52">
        <v>120.7423759891626</v>
      </c>
      <c r="AS45">
        <f t="shared" si="7"/>
        <v>120.33088543999997</v>
      </c>
      <c r="AT45">
        <f t="shared" si="8"/>
        <v>-4.3099513599999986</v>
      </c>
      <c r="AU45">
        <f>d_1+AR45*SIN(AQ45)</f>
        <v>116.02093056000001</v>
      </c>
    </row>
    <row r="46" spans="2:47">
      <c r="B46" s="1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7"/>
      <c r="O46" s="15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7"/>
      <c r="AB46" s="78">
        <v>41</v>
      </c>
      <c r="AC46" s="51">
        <v>1.23</v>
      </c>
      <c r="AD46" s="52">
        <f>X$2 + (3/($AC$2^2))*(X$4-X$2)*$AC46^2 - (2/($AC$2^3))*(X$4-X$2)*$AC46^3</f>
        <v>120.13910686526</v>
      </c>
      <c r="AE46" s="52">
        <f>Y$2 + (3/($AC$2^2))*(Y$4-Y$2)*$AC46^2 - (2/($AC$2^3))*(Y$4-Y$2)*$AC46^3</f>
        <v>-4.4869777144399983</v>
      </c>
      <c r="AF46" s="52">
        <f>Z$2 + (3/($AC$2^2))*(Z$4-Z$2)*$AC46^2 - (2/($AC$2^3))*(Z$4-Z$2)*$AC46^3</f>
        <v>115.65212548624</v>
      </c>
      <c r="AG46" s="52">
        <f t="shared" si="0"/>
        <v>-9.3478745137600043</v>
      </c>
      <c r="AH46" s="52">
        <f t="shared" si="1"/>
        <v>120.22286790537083</v>
      </c>
      <c r="AI46" s="52">
        <f t="shared" si="2"/>
        <v>-3.7330835064176435E-2</v>
      </c>
      <c r="AJ46" s="52">
        <f t="shared" si="3"/>
        <v>-7.759841661894111E-2</v>
      </c>
      <c r="AK46" s="52">
        <f t="shared" si="4"/>
        <v>-2.1388992948762953</v>
      </c>
      <c r="AL46" s="52">
        <f t="shared" si="5"/>
        <v>-4.446061769163153</v>
      </c>
      <c r="AM46" s="52">
        <f t="shared" si="6"/>
        <v>120.58574014085268</v>
      </c>
      <c r="AO46" s="78">
        <v>41</v>
      </c>
      <c r="AP46" s="52">
        <v>-3.7330835064176435E-2</v>
      </c>
      <c r="AQ46" s="52">
        <v>-7.759841661894111E-2</v>
      </c>
      <c r="AR46" s="52">
        <v>120.58574014085268</v>
      </c>
      <c r="AS46">
        <f t="shared" si="7"/>
        <v>120.13910686526</v>
      </c>
      <c r="AT46">
        <f t="shared" si="8"/>
        <v>-4.4869777144399974</v>
      </c>
      <c r="AU46">
        <f>d_1+AR46*SIN(AQ46)</f>
        <v>115.65212548624</v>
      </c>
    </row>
    <row r="47" spans="2:47">
      <c r="B47" s="15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7"/>
      <c r="O47" s="15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7"/>
      <c r="AB47" s="78">
        <v>42</v>
      </c>
      <c r="AC47" s="51">
        <v>1.26</v>
      </c>
      <c r="AD47" s="52">
        <f>X$2 + (3/($AC$2^2))*(X$4-X$2)*$AC47^2 - (2/($AC$2^3))*(X$4-X$2)*$AC47^3</f>
        <v>119.94589572128001</v>
      </c>
      <c r="AE47" s="52">
        <f>Y$2 + (3/($AC$2^2))*(Y$4-Y$2)*$AC47^2 - (2/($AC$2^3))*(Y$4-Y$2)*$AC47^3</f>
        <v>-4.6653264403199994</v>
      </c>
      <c r="AF47" s="52">
        <f>Z$2 + (3/($AC$2^2))*(Z$4-Z$2)*$AC47^2 - (2/($AC$2^3))*(Z$4-Z$2)*$AC47^3</f>
        <v>115.28056547072001</v>
      </c>
      <c r="AG47" s="52">
        <f t="shared" si="0"/>
        <v>-9.7194345292799937</v>
      </c>
      <c r="AH47" s="52">
        <f t="shared" si="1"/>
        <v>120.03659096781668</v>
      </c>
      <c r="AI47" s="52">
        <f t="shared" si="2"/>
        <v>-3.8875660672430395E-2</v>
      </c>
      <c r="AJ47" s="52">
        <f t="shared" si="3"/>
        <v>-8.0794336492804861E-2</v>
      </c>
      <c r="AK47" s="52">
        <f t="shared" si="4"/>
        <v>-2.2274112823129775</v>
      </c>
      <c r="AL47" s="52">
        <f t="shared" si="5"/>
        <v>-4.6291744895975286</v>
      </c>
      <c r="AM47" s="52">
        <f t="shared" si="6"/>
        <v>120.42944232513862</v>
      </c>
      <c r="AO47" s="78">
        <v>42</v>
      </c>
      <c r="AP47" s="52">
        <v>-3.8875660672430395E-2</v>
      </c>
      <c r="AQ47" s="52">
        <v>-8.0794336492804861E-2</v>
      </c>
      <c r="AR47" s="52">
        <v>120.42944232513862</v>
      </c>
      <c r="AS47">
        <f t="shared" si="7"/>
        <v>119.94589572128001</v>
      </c>
      <c r="AT47">
        <f t="shared" si="8"/>
        <v>-4.6653264403200003</v>
      </c>
      <c r="AU47">
        <f>d_1+AR47*SIN(AQ47)</f>
        <v>115.28056547072001</v>
      </c>
    </row>
    <row r="48" spans="2:47">
      <c r="B48" s="15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7"/>
      <c r="O48" s="15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7"/>
      <c r="AB48" s="78">
        <v>43</v>
      </c>
      <c r="AC48" s="51">
        <v>1.29</v>
      </c>
      <c r="AD48" s="52">
        <f>X$2 + (3/($AC$2^2))*(X$4-X$2)*$AC48^2 - (2/($AC$2^3))*(X$4-X$2)*$AC48^3</f>
        <v>119.75141118242</v>
      </c>
      <c r="AE48" s="52">
        <f>Y$2 + (3/($AC$2^2))*(Y$4-Y$2)*$AC48^2 - (2/($AC$2^3))*(Y$4-Y$2)*$AC48^3</f>
        <v>-4.8448506074799997</v>
      </c>
      <c r="AF48" s="52">
        <f>Z$2 + (3/($AC$2^2))*(Z$4-Z$2)*$AC48^2 - (2/($AC$2^3))*(Z$4-Z$2)*$AC48^3</f>
        <v>114.90655661808</v>
      </c>
      <c r="AG48" s="52">
        <f t="shared" si="0"/>
        <v>-10.093443381919997</v>
      </c>
      <c r="AH48" s="52">
        <f t="shared" si="1"/>
        <v>119.8493765423493</v>
      </c>
      <c r="AI48" s="52">
        <f t="shared" si="2"/>
        <v>-4.0435513690697145E-2</v>
      </c>
      <c r="AJ48" s="52">
        <f t="shared" si="3"/>
        <v>-8.4019472613781815E-2</v>
      </c>
      <c r="AK48" s="52">
        <f t="shared" si="4"/>
        <v>-2.3167842769204054</v>
      </c>
      <c r="AL48" s="52">
        <f t="shared" si="5"/>
        <v>-4.8139611776847016</v>
      </c>
      <c r="AM48" s="52">
        <f t="shared" si="6"/>
        <v>120.27364905453669</v>
      </c>
      <c r="AO48" s="78">
        <v>43</v>
      </c>
      <c r="AP48" s="52">
        <v>-4.0435513690697145E-2</v>
      </c>
      <c r="AQ48" s="52">
        <v>-8.4019472613781815E-2</v>
      </c>
      <c r="AR48" s="52">
        <v>120.27364905453669</v>
      </c>
      <c r="AS48">
        <f t="shared" si="7"/>
        <v>119.75141118242001</v>
      </c>
      <c r="AT48">
        <f t="shared" si="8"/>
        <v>-4.8448506074800006</v>
      </c>
      <c r="AU48">
        <f>d_1+AR48*SIN(AQ48)</f>
        <v>114.90655661808</v>
      </c>
    </row>
    <row r="49" spans="2:47">
      <c r="B49" s="15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7"/>
      <c r="O49" s="15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7"/>
      <c r="AB49" s="78">
        <v>44</v>
      </c>
      <c r="AC49" s="51">
        <v>1.3199999999999998</v>
      </c>
      <c r="AD49" s="52">
        <f>X$2 + (3/($AC$2^2))*(X$4-X$2)*$AC49^2 - (2/($AC$2^3))*(X$4-X$2)*$AC49^3</f>
        <v>119.55581242304</v>
      </c>
      <c r="AE49" s="52">
        <f>Y$2 + (3/($AC$2^2))*(Y$4-Y$2)*$AC49^2 - (2/($AC$2^3))*(Y$4-Y$2)*$AC49^3</f>
        <v>-5.0254032857599977</v>
      </c>
      <c r="AF49" s="52">
        <f>Z$2 + (3/($AC$2^2))*(Z$4-Z$2)*$AC49^2 - (2/($AC$2^3))*(Z$4-Z$2)*$AC49^3</f>
        <v>114.53040503296</v>
      </c>
      <c r="AG49" s="52">
        <f t="shared" si="0"/>
        <v>-10.469594967039995</v>
      </c>
      <c r="AH49" s="52">
        <f t="shared" si="1"/>
        <v>119.66138459134447</v>
      </c>
      <c r="AI49" s="52">
        <f t="shared" si="2"/>
        <v>-4.2009222313390299E-2</v>
      </c>
      <c r="AJ49" s="52">
        <f t="shared" si="3"/>
        <v>-8.727127572137966E-2</v>
      </c>
      <c r="AK49" s="52">
        <f t="shared" si="4"/>
        <v>-2.4069511391840686</v>
      </c>
      <c r="AL49" s="52">
        <f t="shared" si="5"/>
        <v>-5.0002757715575834</v>
      </c>
      <c r="AM49" s="52">
        <f t="shared" si="6"/>
        <v>120.11852222322551</v>
      </c>
      <c r="AO49" s="78">
        <v>44</v>
      </c>
      <c r="AP49" s="52">
        <v>-4.2009222313390299E-2</v>
      </c>
      <c r="AQ49" s="52">
        <v>-8.727127572137966E-2</v>
      </c>
      <c r="AR49" s="52">
        <v>120.11852222322551</v>
      </c>
      <c r="AS49">
        <f t="shared" si="7"/>
        <v>119.55581242304</v>
      </c>
      <c r="AT49">
        <f t="shared" si="8"/>
        <v>-5.0254032857599986</v>
      </c>
      <c r="AU49">
        <f>d_1+AR49*SIN(AQ49)</f>
        <v>114.53040503296</v>
      </c>
    </row>
    <row r="50" spans="2:47">
      <c r="B50" s="15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7"/>
      <c r="O50" s="15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7"/>
      <c r="AB50" s="78">
        <v>45</v>
      </c>
      <c r="AC50" s="51">
        <v>1.3499999999999999</v>
      </c>
      <c r="AD50" s="52">
        <f>X$2 + (3/($AC$2^2))*(X$4-X$2)*$AC50^2 - (2/($AC$2^3))*(X$4-X$2)*$AC50^3</f>
        <v>119.3592586175</v>
      </c>
      <c r="AE50" s="52">
        <f>Y$2 + (3/($AC$2^2))*(Y$4-Y$2)*$AC50^2 - (2/($AC$2^3))*(Y$4-Y$2)*$AC50^3</f>
        <v>-5.2068375449999973</v>
      </c>
      <c r="AF50" s="52">
        <f>Z$2 + (3/($AC$2^2))*(Z$4-Z$2)*$AC50^2 - (2/($AC$2^3))*(Z$4-Z$2)*$AC50^3</f>
        <v>114.15241682</v>
      </c>
      <c r="AG50" s="52">
        <f t="shared" si="0"/>
        <v>-10.847583180000001</v>
      </c>
      <c r="AH50" s="52">
        <f t="shared" si="1"/>
        <v>119.47277419956093</v>
      </c>
      <c r="AI50" s="52">
        <f t="shared" si="2"/>
        <v>-4.3595599731416468E-2</v>
      </c>
      <c r="AJ50" s="52">
        <f t="shared" si="3"/>
        <v>-9.0547167353821234E-2</v>
      </c>
      <c r="AK50" s="52">
        <f t="shared" si="4"/>
        <v>-2.4978438699518288</v>
      </c>
      <c r="AL50" s="52">
        <f t="shared" si="5"/>
        <v>-5.1879705362387067</v>
      </c>
      <c r="AM50" s="52">
        <f t="shared" si="6"/>
        <v>119.96421898127079</v>
      </c>
      <c r="AO50" s="78">
        <v>45</v>
      </c>
      <c r="AP50" s="52">
        <v>-4.3595599731416468E-2</v>
      </c>
      <c r="AQ50" s="52">
        <v>-9.0547167353821234E-2</v>
      </c>
      <c r="AR50" s="52">
        <v>119.96421898127079</v>
      </c>
      <c r="AS50">
        <f t="shared" si="7"/>
        <v>119.3592586175</v>
      </c>
      <c r="AT50">
        <f t="shared" si="8"/>
        <v>-5.2068375449999973</v>
      </c>
      <c r="AU50">
        <f>d_1+AR50*SIN(AQ50)</f>
        <v>114.15241682</v>
      </c>
    </row>
    <row r="51" spans="2:47">
      <c r="B51" s="18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20"/>
      <c r="O51" s="18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20"/>
      <c r="AB51" s="78">
        <v>46</v>
      </c>
      <c r="AC51" s="51">
        <v>1.38</v>
      </c>
      <c r="AD51" s="52">
        <f>X$2 + (3/($AC$2^2))*(X$4-X$2)*$AC51^2 - (2/($AC$2^3))*(X$4-X$2)*$AC51^3</f>
        <v>119.16190894016</v>
      </c>
      <c r="AE51" s="52">
        <f>Y$2 + (3/($AC$2^2))*(Y$4-Y$2)*$AC51^2 - (2/($AC$2^3))*(Y$4-Y$2)*$AC51^3</f>
        <v>-5.389006455039997</v>
      </c>
      <c r="AF51" s="52">
        <f>Z$2 + (3/($AC$2^2))*(Z$4-Z$2)*$AC51^2 - (2/($AC$2^3))*(Z$4-Z$2)*$AC51^3</f>
        <v>113.77289808384</v>
      </c>
      <c r="AG51" s="52">
        <f t="shared" si="0"/>
        <v>-11.227101916159995</v>
      </c>
      <c r="AH51" s="52">
        <f t="shared" si="1"/>
        <v>119.28370355096898</v>
      </c>
      <c r="AI51" s="52">
        <f t="shared" si="2"/>
        <v>-4.5193443799242408E-2</v>
      </c>
      <c r="AJ51" s="52">
        <f t="shared" si="3"/>
        <v>-9.3844539904082439E-2</v>
      </c>
      <c r="AK51" s="52">
        <f t="shared" si="4"/>
        <v>-2.5893935913582706</v>
      </c>
      <c r="AL51" s="52">
        <f t="shared" si="5"/>
        <v>-5.3768960668509633</v>
      </c>
      <c r="AM51" s="52">
        <f t="shared" si="6"/>
        <v>119.81089161787961</v>
      </c>
      <c r="AO51" s="78">
        <v>46</v>
      </c>
      <c r="AP51" s="52">
        <v>-4.5193443799242408E-2</v>
      </c>
      <c r="AQ51" s="52">
        <v>-9.3844539904082439E-2</v>
      </c>
      <c r="AR51" s="52">
        <v>119.81089161787961</v>
      </c>
      <c r="AS51">
        <f t="shared" si="7"/>
        <v>119.16190894016002</v>
      </c>
      <c r="AT51">
        <f t="shared" si="8"/>
        <v>-5.389006455039997</v>
      </c>
      <c r="AU51">
        <f>d_1+AR51*SIN(AQ51)</f>
        <v>113.77289808384</v>
      </c>
    </row>
    <row r="52" spans="2:47">
      <c r="AB52" s="78">
        <v>47</v>
      </c>
      <c r="AC52" s="51">
        <v>1.41</v>
      </c>
      <c r="AD52" s="52">
        <f>X$2 + (3/($AC$2^2))*(X$4-X$2)*$AC52^2 - (2/($AC$2^3))*(X$4-X$2)*$AC52^3</f>
        <v>118.96392256538</v>
      </c>
      <c r="AE52" s="52">
        <f>Y$2 + (3/($AC$2^2))*(Y$4-Y$2)*$AC52^2 - (2/($AC$2^3))*(Y$4-Y$2)*$AC52^3</f>
        <v>-5.571763085719998</v>
      </c>
      <c r="AF52" s="52">
        <f>Z$2 + (3/($AC$2^2))*(Z$4-Z$2)*$AC52^2 - (2/($AC$2^3))*(Z$4-Z$2)*$AC52^3</f>
        <v>113.39215492912001</v>
      </c>
      <c r="AG52" s="52">
        <f t="shared" si="0"/>
        <v>-11.607845070879989</v>
      </c>
      <c r="AH52" s="52">
        <f t="shared" si="1"/>
        <v>119.09432990711657</v>
      </c>
      <c r="AI52" s="52">
        <f t="shared" si="2"/>
        <v>-4.6801536731000695E-2</v>
      </c>
      <c r="AJ52" s="52">
        <f t="shared" si="3"/>
        <v>-9.7160756764503545E-2</v>
      </c>
      <c r="AK52" s="52">
        <f t="shared" si="4"/>
        <v>-2.6815305294128393</v>
      </c>
      <c r="AL52" s="52">
        <f t="shared" si="5"/>
        <v>-5.5669012969032172</v>
      </c>
      <c r="AM52" s="52">
        <f t="shared" si="6"/>
        <v>119.65868745400257</v>
      </c>
      <c r="AO52" s="78">
        <v>47</v>
      </c>
      <c r="AP52" s="52">
        <v>-4.6801536731000695E-2</v>
      </c>
      <c r="AQ52" s="52">
        <v>-9.7160756764503545E-2</v>
      </c>
      <c r="AR52" s="52">
        <v>119.65868745400257</v>
      </c>
      <c r="AS52">
        <f t="shared" si="7"/>
        <v>118.96392256537999</v>
      </c>
      <c r="AT52">
        <f t="shared" si="8"/>
        <v>-5.5717630857199971</v>
      </c>
      <c r="AU52">
        <f>d_1+AR52*SIN(AQ52)</f>
        <v>113.39215492912001</v>
      </c>
    </row>
    <row r="53" spans="2:47">
      <c r="AB53" s="78">
        <v>48</v>
      </c>
      <c r="AC53" s="51">
        <v>1.44</v>
      </c>
      <c r="AD53" s="52">
        <f>X$2 + (3/($AC$2^2))*(X$4-X$2)*$AC53^2 - (2/($AC$2^3))*(X$4-X$2)*$AC53^3</f>
        <v>118.76545866752001</v>
      </c>
      <c r="AE53" s="52">
        <f>Y$2 + (3/($AC$2^2))*(Y$4-Y$2)*$AC53^2 - (2/($AC$2^3))*(Y$4-Y$2)*$AC53^3</f>
        <v>-5.7549605068799981</v>
      </c>
      <c r="AF53" s="52">
        <f>Z$2 + (3/($AC$2^2))*(Z$4-Z$2)*$AC53^2 - (2/($AC$2^3))*(Z$4-Z$2)*$AC53^3</f>
        <v>113.01049346047999</v>
      </c>
      <c r="AG53" s="52">
        <f t="shared" si="0"/>
        <v>-11.989506539520008</v>
      </c>
      <c r="AH53" s="52">
        <f t="shared" si="1"/>
        <v>118.9048095870901</v>
      </c>
      <c r="AI53" s="52">
        <f t="shared" si="2"/>
        <v>-4.8418644826352129E-2</v>
      </c>
      <c r="AJ53" s="52">
        <f t="shared" si="3"/>
        <v>-0.1004931525582128</v>
      </c>
      <c r="AK53" s="52">
        <f t="shared" si="4"/>
        <v>-2.7741839982929157</v>
      </c>
      <c r="AL53" s="52">
        <f t="shared" si="5"/>
        <v>-5.7578335115499053</v>
      </c>
      <c r="AM53" s="52">
        <f t="shared" si="6"/>
        <v>119.50774874460379</v>
      </c>
      <c r="AO53" s="78">
        <v>48</v>
      </c>
      <c r="AP53" s="52">
        <v>-4.8418644826352129E-2</v>
      </c>
      <c r="AQ53" s="52">
        <v>-0.1004931525582128</v>
      </c>
      <c r="AR53" s="52">
        <v>119.50774874460379</v>
      </c>
      <c r="AS53">
        <f t="shared" si="7"/>
        <v>118.76545866752002</v>
      </c>
      <c r="AT53">
        <f t="shared" si="8"/>
        <v>-5.7549605068799981</v>
      </c>
      <c r="AU53">
        <f>d_1+AR53*SIN(AQ53)</f>
        <v>113.01049346047999</v>
      </c>
    </row>
    <row r="54" spans="2:47">
      <c r="AB54" s="78">
        <v>49</v>
      </c>
      <c r="AC54" s="51">
        <v>1.47</v>
      </c>
      <c r="AD54" s="52">
        <f>X$2 + (3/($AC$2^2))*(X$4-X$2)*$AC54^2 - (2/($AC$2^3))*(X$4-X$2)*$AC54^3</f>
        <v>118.56667642094001</v>
      </c>
      <c r="AE54" s="52">
        <f>Y$2 + (3/($AC$2^2))*(Y$4-Y$2)*$AC54^2 - (2/($AC$2^3))*(Y$4-Y$2)*$AC54^3</f>
        <v>-5.9384517883599992</v>
      </c>
      <c r="AF54" s="52">
        <f>Z$2 + (3/($AC$2^2))*(Z$4-Z$2)*$AC54^2 - (2/($AC$2^3))*(Z$4-Z$2)*$AC54^3</f>
        <v>112.62821978256</v>
      </c>
      <c r="AG54" s="52">
        <f t="shared" si="0"/>
        <v>-12.371780217440005</v>
      </c>
      <c r="AH54" s="52">
        <f t="shared" si="1"/>
        <v>118.71529794912941</v>
      </c>
      <c r="AI54" s="52">
        <f t="shared" si="2"/>
        <v>-5.0043518226837461E-2</v>
      </c>
      <c r="AJ54" s="52">
        <f t="shared" si="3"/>
        <v>-0.10383903345531834</v>
      </c>
      <c r="AK54" s="52">
        <f t="shared" si="4"/>
        <v>-2.8672823863837955</v>
      </c>
      <c r="AL54" s="52">
        <f t="shared" si="5"/>
        <v>-5.9495383657074985</v>
      </c>
      <c r="AM54" s="52">
        <f t="shared" si="6"/>
        <v>119.35821259091982</v>
      </c>
      <c r="AO54" s="78">
        <v>49</v>
      </c>
      <c r="AP54" s="52">
        <v>-5.0043518226837461E-2</v>
      </c>
      <c r="AQ54" s="52">
        <v>-0.10383903345531834</v>
      </c>
      <c r="AR54" s="52">
        <v>119.35821259091982</v>
      </c>
      <c r="AS54">
        <f t="shared" si="7"/>
        <v>118.56667642094004</v>
      </c>
      <c r="AT54">
        <f t="shared" si="8"/>
        <v>-5.9384517883600001</v>
      </c>
      <c r="AU54">
        <f>d_1+AR54*SIN(AQ54)</f>
        <v>112.62821978256</v>
      </c>
    </row>
    <row r="55" spans="2:47">
      <c r="AB55" s="78">
        <v>50</v>
      </c>
      <c r="AC55" s="51">
        <v>1.5</v>
      </c>
      <c r="AD55" s="52">
        <f>X$2 + (3/($AC$2^2))*(X$4-X$2)*$AC55^2 - (2/($AC$2^3))*(X$4-X$2)*$AC55^3</f>
        <v>118.367735</v>
      </c>
      <c r="AE55" s="52">
        <f>Y$2 + (3/($AC$2^2))*(Y$4-Y$2)*$AC55^2 - (2/($AC$2^3))*(Y$4-Y$2)*$AC55^3</f>
        <v>-6.1220899999999983</v>
      </c>
      <c r="AF55" s="52">
        <f>Z$2 + (3/($AC$2^2))*(Z$4-Z$2)*$AC55^2 - (2/($AC$2^3))*(Z$4-Z$2)*$AC55^3</f>
        <v>112.24563999999999</v>
      </c>
      <c r="AG55" s="52">
        <f t="shared" si="0"/>
        <v>-12.754360000000005</v>
      </c>
      <c r="AH55" s="52">
        <f t="shared" si="1"/>
        <v>118.52594937395914</v>
      </c>
      <c r="AI55" s="52">
        <f t="shared" si="2"/>
        <v>-5.1674890703461089E-2</v>
      </c>
      <c r="AJ55" s="52">
        <f t="shared" si="3"/>
        <v>-0.10719567757154104</v>
      </c>
      <c r="AK55" s="52">
        <f t="shared" si="4"/>
        <v>-2.9607531441081338</v>
      </c>
      <c r="AL55" s="52">
        <f t="shared" si="5"/>
        <v>-6.1418599068944797</v>
      </c>
      <c r="AM55" s="52">
        <f t="shared" si="6"/>
        <v>119.21021086302936</v>
      </c>
      <c r="AO55" s="78">
        <v>50</v>
      </c>
      <c r="AP55" s="52">
        <v>-5.1674890703461089E-2</v>
      </c>
      <c r="AQ55" s="52">
        <v>-0.10719567757154104</v>
      </c>
      <c r="AR55" s="52">
        <v>119.21021086302936</v>
      </c>
      <c r="AS55">
        <f t="shared" si="7"/>
        <v>118.36773499999998</v>
      </c>
      <c r="AT55">
        <f t="shared" si="8"/>
        <v>-6.1220899999999974</v>
      </c>
      <c r="AU55">
        <f>d_1+AR55*SIN(AQ55)</f>
        <v>112.24563999999999</v>
      </c>
    </row>
    <row r="56" spans="2:47">
      <c r="AB56" s="78">
        <v>51</v>
      </c>
      <c r="AC56" s="51">
        <v>1.53</v>
      </c>
      <c r="AD56" s="52">
        <f>X$2 + (3/($AC$2^2))*(X$4-X$2)*$AC56^2 - (2/($AC$2^3))*(X$4-X$2)*$AC56^3</f>
        <v>118.16879357906001</v>
      </c>
      <c r="AE56" s="52">
        <f>Y$2 + (3/($AC$2^2))*(Y$4-Y$2)*$AC56^2 - (2/($AC$2^3))*(Y$4-Y$2)*$AC56^3</f>
        <v>-6.3057282116399991</v>
      </c>
      <c r="AF56" s="52">
        <f>Z$2 + (3/($AC$2^2))*(Z$4-Z$2)*$AC56^2 - (2/($AC$2^3))*(Z$4-Z$2)*$AC56^3</f>
        <v>111.86306021744001</v>
      </c>
      <c r="AG56" s="52">
        <f t="shared" si="0"/>
        <v>-13.136939782559992</v>
      </c>
      <c r="AH56" s="52">
        <f t="shared" si="1"/>
        <v>118.33691724989951</v>
      </c>
      <c r="AI56" s="52">
        <f t="shared" si="2"/>
        <v>-5.3311479476258299E-2</v>
      </c>
      <c r="AJ56" s="52">
        <f t="shared" si="3"/>
        <v>-0.11056033544667017</v>
      </c>
      <c r="AK56" s="52">
        <f t="shared" si="4"/>
        <v>-3.0545227735879088</v>
      </c>
      <c r="AL56" s="52">
        <f t="shared" si="5"/>
        <v>-6.3346406026448339</v>
      </c>
      <c r="AM56" s="52">
        <f t="shared" si="6"/>
        <v>119.06387013305158</v>
      </c>
      <c r="AO56" s="78">
        <v>51</v>
      </c>
      <c r="AP56" s="52">
        <v>-5.3311479476258299E-2</v>
      </c>
      <c r="AQ56" s="52">
        <v>-0.11056033544667017</v>
      </c>
      <c r="AR56" s="52">
        <v>119.06387013305158</v>
      </c>
      <c r="AS56">
        <f t="shared" si="7"/>
        <v>118.16879357906001</v>
      </c>
      <c r="AT56">
        <f t="shared" si="8"/>
        <v>-6.3057282116399991</v>
      </c>
      <c r="AU56">
        <f>d_1+AR56*SIN(AQ56)</f>
        <v>111.86306021744001</v>
      </c>
    </row>
    <row r="57" spans="2:47">
      <c r="AB57" s="78">
        <v>52</v>
      </c>
      <c r="AC57" s="51">
        <v>1.56</v>
      </c>
      <c r="AD57" s="52">
        <f>X$2 + (3/($AC$2^2))*(X$4-X$2)*$AC57^2 - (2/($AC$2^3))*(X$4-X$2)*$AC57^3</f>
        <v>117.97001133248</v>
      </c>
      <c r="AE57" s="52">
        <f>Y$2 + (3/($AC$2^2))*(Y$4-Y$2)*$AC57^2 - (2/($AC$2^3))*(Y$4-Y$2)*$AC57^3</f>
        <v>-6.4892194931199993</v>
      </c>
      <c r="AF57" s="52">
        <f>Z$2 + (3/($AC$2^2))*(Z$4-Z$2)*$AC57^2 - (2/($AC$2^3))*(Z$4-Z$2)*$AC57^3</f>
        <v>111.48078653952</v>
      </c>
      <c r="AG57" s="52">
        <f t="shared" si="0"/>
        <v>-13.519213460480003</v>
      </c>
      <c r="AH57" s="52">
        <f t="shared" si="1"/>
        <v>118.14835395982183</v>
      </c>
      <c r="AI57" s="52">
        <f t="shared" si="2"/>
        <v>-5.4951985066602059E-2</v>
      </c>
      <c r="AJ57" s="52">
        <f t="shared" si="3"/>
        <v>-0.11393023059995179</v>
      </c>
      <c r="AK57" s="52">
        <f t="shared" si="4"/>
        <v>-3.1485168201822238</v>
      </c>
      <c r="AL57" s="52">
        <f t="shared" si="5"/>
        <v>-6.5277213723294629</v>
      </c>
      <c r="AM57" s="52">
        <f t="shared" si="6"/>
        <v>118.91931161928819</v>
      </c>
      <c r="AO57" s="78">
        <v>52</v>
      </c>
      <c r="AP57" s="52">
        <v>-5.4951985066602059E-2</v>
      </c>
      <c r="AQ57" s="52">
        <v>-0.11393023059995179</v>
      </c>
      <c r="AR57" s="52">
        <v>118.91931161928819</v>
      </c>
      <c r="AS57">
        <f t="shared" si="7"/>
        <v>117.97001133248</v>
      </c>
      <c r="AT57">
        <f t="shared" si="8"/>
        <v>-6.4892194931199993</v>
      </c>
      <c r="AU57">
        <f>d_1+AR57*SIN(AQ57)</f>
        <v>111.48078653952</v>
      </c>
    </row>
    <row r="58" spans="2:47">
      <c r="AB58" s="78">
        <v>53</v>
      </c>
      <c r="AC58" s="51">
        <v>1.5899999999999999</v>
      </c>
      <c r="AD58" s="52">
        <f>X$2 + (3/($AC$2^2))*(X$4-X$2)*$AC58^2 - (2/($AC$2^3))*(X$4-X$2)*$AC58^3</f>
        <v>117.77154743462</v>
      </c>
      <c r="AE58" s="52">
        <f>Y$2 + (3/($AC$2^2))*(Y$4-Y$2)*$AC58^2 - (2/($AC$2^3))*(Y$4-Y$2)*$AC58^3</f>
        <v>-6.6724169142799976</v>
      </c>
      <c r="AF58" s="52">
        <f>Z$2 + (3/($AC$2^2))*(Z$4-Z$2)*$AC58^2 - (2/($AC$2^3))*(Z$4-Z$2)*$AC58^3</f>
        <v>111.09912507088001</v>
      </c>
      <c r="AG58" s="52">
        <f t="shared" si="0"/>
        <v>-13.900874929119993</v>
      </c>
      <c r="AH58" s="52">
        <f t="shared" si="1"/>
        <v>117.96041087001571</v>
      </c>
      <c r="AI58" s="52">
        <f t="shared" si="2"/>
        <v>-5.6595091183008206E-2</v>
      </c>
      <c r="AJ58" s="52">
        <f t="shared" si="3"/>
        <v>-0.11730256015923625</v>
      </c>
      <c r="AK58" s="52">
        <f t="shared" si="4"/>
        <v>-3.2426598659444275</v>
      </c>
      <c r="AL58" s="52">
        <f t="shared" si="5"/>
        <v>-6.7209416232036752</v>
      </c>
      <c r="AM58" s="52">
        <f t="shared" si="6"/>
        <v>118.7766511416194</v>
      </c>
      <c r="AO58" s="78">
        <v>53</v>
      </c>
      <c r="AP58" s="52">
        <v>-5.6595091183008206E-2</v>
      </c>
      <c r="AQ58" s="52">
        <v>-0.11730256015923625</v>
      </c>
      <c r="AR58" s="52">
        <v>118.7766511416194</v>
      </c>
      <c r="AS58">
        <f t="shared" si="7"/>
        <v>117.77154743462</v>
      </c>
      <c r="AT58">
        <f t="shared" si="8"/>
        <v>-6.6724169142799967</v>
      </c>
      <c r="AU58">
        <f>d_1+AR58*SIN(AQ58)</f>
        <v>111.09912507088001</v>
      </c>
    </row>
    <row r="59" spans="2:47">
      <c r="AB59" s="78">
        <v>54</v>
      </c>
      <c r="AC59" s="51">
        <v>1.6199999999999999</v>
      </c>
      <c r="AD59" s="52">
        <f>X$2 + (3/($AC$2^2))*(X$4-X$2)*$AC59^2 - (2/($AC$2^3))*(X$4-X$2)*$AC59^3</f>
        <v>117.57356105984</v>
      </c>
      <c r="AE59" s="52">
        <f>Y$2 + (3/($AC$2^2))*(Y$4-Y$2)*$AC59^2 - (2/($AC$2^3))*(Y$4-Y$2)*$AC59^3</f>
        <v>-6.8551735449599986</v>
      </c>
      <c r="AF59" s="52">
        <f>Z$2 + (3/($AC$2^2))*(Z$4-Z$2)*$AC59^2 - (2/($AC$2^3))*(Z$4-Z$2)*$AC59^3</f>
        <v>110.71838191616001</v>
      </c>
      <c r="AG59" s="52">
        <f t="shared" si="0"/>
        <v>-14.281618083839987</v>
      </c>
      <c r="AH59" s="52">
        <f t="shared" si="1"/>
        <v>117.77323832103559</v>
      </c>
      <c r="AI59" s="52">
        <f t="shared" si="2"/>
        <v>-5.8239464641197058E-2</v>
      </c>
      <c r="AJ59" s="52">
        <f t="shared" si="3"/>
        <v>-0.12067449556045554</v>
      </c>
      <c r="AK59" s="52">
        <f t="shared" si="4"/>
        <v>-3.3368755250419806</v>
      </c>
      <c r="AL59" s="52">
        <f t="shared" si="5"/>
        <v>-6.9141392904842922</v>
      </c>
      <c r="AM59" s="52">
        <f t="shared" si="6"/>
        <v>118.63599908845592</v>
      </c>
      <c r="AO59" s="78">
        <v>54</v>
      </c>
      <c r="AP59" s="52">
        <v>-5.8239464641197058E-2</v>
      </c>
      <c r="AQ59" s="52">
        <v>-0.12067449556045554</v>
      </c>
      <c r="AR59" s="52">
        <v>118.63599908845592</v>
      </c>
      <c r="AS59">
        <f t="shared" si="7"/>
        <v>117.57356105984002</v>
      </c>
      <c r="AT59">
        <f t="shared" si="8"/>
        <v>-6.8551735449599995</v>
      </c>
      <c r="AU59">
        <f>d_1+AR59*SIN(AQ59)</f>
        <v>110.71838191616001</v>
      </c>
    </row>
    <row r="60" spans="2:47">
      <c r="AB60" s="78">
        <v>55</v>
      </c>
      <c r="AC60" s="51">
        <v>1.65</v>
      </c>
      <c r="AD60" s="52">
        <f>X$2 + (3/($AC$2^2))*(X$4-X$2)*$AC60^2 - (2/($AC$2^3))*(X$4-X$2)*$AC60^3</f>
        <v>117.3762113825</v>
      </c>
      <c r="AE60" s="52">
        <f>Y$2 + (3/($AC$2^2))*(Y$4-Y$2)*$AC60^2 - (2/($AC$2^3))*(Y$4-Y$2)*$AC60^3</f>
        <v>-7.0373424549999983</v>
      </c>
      <c r="AF60" s="52">
        <f>Z$2 + (3/($AC$2^2))*(Z$4-Z$2)*$AC60^2 - (2/($AC$2^3))*(Z$4-Z$2)*$AC60^3</f>
        <v>110.33886318</v>
      </c>
      <c r="AG60" s="52">
        <f t="shared" si="0"/>
        <v>-14.661136819999996</v>
      </c>
      <c r="AH60" s="52">
        <f t="shared" si="1"/>
        <v>117.58698562059608</v>
      </c>
      <c r="AI60" s="52">
        <f t="shared" si="2"/>
        <v>-5.9883755319165642E-2</v>
      </c>
      <c r="AJ60" s="52">
        <f t="shared" si="3"/>
        <v>-0.1240431833137364</v>
      </c>
      <c r="AK60" s="52">
        <f t="shared" si="4"/>
        <v>-3.4310864411822855</v>
      </c>
      <c r="AL60" s="52">
        <f t="shared" si="5"/>
        <v>-7.1071508812446931</v>
      </c>
      <c r="AM60" s="52">
        <f t="shared" si="6"/>
        <v>118.49746039554194</v>
      </c>
      <c r="AO60" s="78">
        <v>55</v>
      </c>
      <c r="AP60" s="52">
        <v>-5.9883755319165642E-2</v>
      </c>
      <c r="AQ60" s="52">
        <v>-0.1240431833137364</v>
      </c>
      <c r="AR60" s="52">
        <v>118.49746039554194</v>
      </c>
      <c r="AS60">
        <f t="shared" si="7"/>
        <v>117.37621138250002</v>
      </c>
      <c r="AT60">
        <f t="shared" si="8"/>
        <v>-7.0373424549999974</v>
      </c>
      <c r="AU60">
        <f>d_1+AR60*SIN(AQ60)</f>
        <v>110.33886318</v>
      </c>
    </row>
    <row r="61" spans="2:47">
      <c r="AB61" s="78">
        <v>56</v>
      </c>
      <c r="AC61" s="51">
        <v>1.68</v>
      </c>
      <c r="AD61" s="52">
        <f>X$2 + (3/($AC$2^2))*(X$4-X$2)*$AC61^2 - (2/($AC$2^3))*(X$4-X$2)*$AC61^3</f>
        <v>117.17965757696</v>
      </c>
      <c r="AE61" s="52">
        <f>Y$2 + (3/($AC$2^2))*(Y$4-Y$2)*$AC61^2 - (2/($AC$2^3))*(Y$4-Y$2)*$AC61^3</f>
        <v>-7.218776714239997</v>
      </c>
      <c r="AF61" s="52">
        <f>Z$2 + (3/($AC$2^2))*(Z$4-Z$2)*$AC61^2 - (2/($AC$2^3))*(Z$4-Z$2)*$AC61^3</f>
        <v>109.96087496704001</v>
      </c>
      <c r="AG61" s="52">
        <f t="shared" si="0"/>
        <v>-15.039125032959987</v>
      </c>
      <c r="AH61" s="52">
        <f t="shared" si="1"/>
        <v>117.40180103858566</v>
      </c>
      <c r="AI61" s="52">
        <f t="shared" si="2"/>
        <v>-6.1526596148019121E-2</v>
      </c>
      <c r="AJ61" s="52">
        <f t="shared" si="3"/>
        <v>-0.127405745832222</v>
      </c>
      <c r="AK61" s="52">
        <f t="shared" si="4"/>
        <v>-3.5252142870873637</v>
      </c>
      <c r="AL61" s="52">
        <f t="shared" si="5"/>
        <v>-7.2998115219027992</v>
      </c>
      <c r="AM61" s="52">
        <f t="shared" si="6"/>
        <v>118.36113453689372</v>
      </c>
      <c r="AO61" s="78">
        <v>56</v>
      </c>
      <c r="AP61" s="52">
        <v>-6.1526596148019121E-2</v>
      </c>
      <c r="AQ61" s="52">
        <v>-0.127405745832222</v>
      </c>
      <c r="AR61" s="52">
        <v>118.36113453689372</v>
      </c>
      <c r="AS61">
        <f t="shared" si="7"/>
        <v>117.17965757696</v>
      </c>
      <c r="AT61">
        <f t="shared" si="8"/>
        <v>-7.218776714239997</v>
      </c>
      <c r="AU61">
        <f>d_1+AR61*SIN(AQ61)</f>
        <v>109.96087496704001</v>
      </c>
    </row>
    <row r="62" spans="2:47">
      <c r="AB62" s="78">
        <v>57</v>
      </c>
      <c r="AC62" s="51">
        <v>1.71</v>
      </c>
      <c r="AD62" s="52">
        <f>X$2 + (3/($AC$2^2))*(X$4-X$2)*$AC62^2 - (2/($AC$2^3))*(X$4-X$2)*$AC62^3</f>
        <v>116.98405881758001</v>
      </c>
      <c r="AE62" s="52">
        <f>Y$2 + (3/($AC$2^2))*(Y$4-Y$2)*$AC62^2 - (2/($AC$2^3))*(Y$4-Y$2)*$AC62^3</f>
        <v>-7.3993293925199985</v>
      </c>
      <c r="AF62" s="52">
        <f>Z$2 + (3/($AC$2^2))*(Z$4-Z$2)*$AC62^2 - (2/($AC$2^3))*(Z$4-Z$2)*$AC62^3</f>
        <v>109.58472338192001</v>
      </c>
      <c r="AG62" s="52">
        <f t="shared" si="0"/>
        <v>-15.415276618079986</v>
      </c>
      <c r="AH62" s="52">
        <f t="shared" si="1"/>
        <v>117.21783180426957</v>
      </c>
      <c r="AI62" s="52">
        <f t="shared" si="2"/>
        <v>-6.3166603139299546E-2</v>
      </c>
      <c r="AJ62" s="52">
        <f t="shared" si="3"/>
        <v>-0.13075928231944858</v>
      </c>
      <c r="AK62" s="52">
        <f t="shared" si="4"/>
        <v>-3.6191797660596805</v>
      </c>
      <c r="AL62" s="52">
        <f t="shared" si="5"/>
        <v>-7.4919550090640099</v>
      </c>
      <c r="AM62" s="52">
        <f t="shared" si="6"/>
        <v>118.22711552814758</v>
      </c>
      <c r="AO62" s="78">
        <v>57</v>
      </c>
      <c r="AP62" s="52">
        <v>-6.3166603139299546E-2</v>
      </c>
      <c r="AQ62" s="52">
        <v>-0.13075928231944858</v>
      </c>
      <c r="AR62" s="52">
        <v>118.22711552814758</v>
      </c>
      <c r="AS62">
        <f t="shared" si="7"/>
        <v>116.98405881758002</v>
      </c>
      <c r="AT62">
        <f t="shared" si="8"/>
        <v>-7.3993293925199994</v>
      </c>
      <c r="AU62">
        <f>d_1+AR62*SIN(AQ62)</f>
        <v>109.58472338192001</v>
      </c>
    </row>
    <row r="63" spans="2:47">
      <c r="AB63" s="78">
        <v>58</v>
      </c>
      <c r="AC63" s="51">
        <v>1.74</v>
      </c>
      <c r="AD63" s="52">
        <f>X$2 + (3/($AC$2^2))*(X$4-X$2)*$AC63^2 - (2/($AC$2^3))*(X$4-X$2)*$AC63^3</f>
        <v>116.78957427872</v>
      </c>
      <c r="AE63" s="52">
        <f>Y$2 + (3/($AC$2^2))*(Y$4-Y$2)*$AC63^2 - (2/($AC$2^3))*(Y$4-Y$2)*$AC63^3</f>
        <v>-7.578853559679998</v>
      </c>
      <c r="AF63" s="52">
        <f>Z$2 + (3/($AC$2^2))*(Z$4-Z$2)*$AC63^2 - (2/($AC$2^3))*(Z$4-Z$2)*$AC63^3</f>
        <v>109.21071452928</v>
      </c>
      <c r="AG63" s="52">
        <f t="shared" si="0"/>
        <v>-15.789285470720003</v>
      </c>
      <c r="AH63" s="52">
        <f t="shared" si="1"/>
        <v>117.03522410575259</v>
      </c>
      <c r="AI63" s="52">
        <f t="shared" si="2"/>
        <v>-6.4802375449538568E-2</v>
      </c>
      <c r="AJ63" s="52">
        <f t="shared" si="3"/>
        <v>-0.13410086971091545</v>
      </c>
      <c r="AK63" s="52">
        <f t="shared" si="4"/>
        <v>-3.7129026156807408</v>
      </c>
      <c r="AL63" s="52">
        <f t="shared" si="5"/>
        <v>-7.6834138634691911</v>
      </c>
      <c r="AM63" s="52">
        <f t="shared" si="6"/>
        <v>118.09549194257849</v>
      </c>
      <c r="AO63" s="78">
        <v>58</v>
      </c>
      <c r="AP63" s="52">
        <v>-6.4802375449538568E-2</v>
      </c>
      <c r="AQ63" s="52">
        <v>-0.13410086971091545</v>
      </c>
      <c r="AR63" s="52">
        <v>118.09549194257849</v>
      </c>
      <c r="AS63">
        <f t="shared" si="7"/>
        <v>116.78957427872001</v>
      </c>
      <c r="AT63">
        <f t="shared" si="8"/>
        <v>-7.5788535596799997</v>
      </c>
      <c r="AU63">
        <f>d_1+AR63*SIN(AQ63)</f>
        <v>109.21071452928</v>
      </c>
    </row>
    <row r="64" spans="2:47">
      <c r="AB64" s="78">
        <v>59</v>
      </c>
      <c r="AC64" s="51">
        <v>1.77</v>
      </c>
      <c r="AD64" s="52">
        <f>X$2 + (3/($AC$2^2))*(X$4-X$2)*$AC64^2 - (2/($AC$2^3))*(X$4-X$2)*$AC64^3</f>
        <v>116.59636313474</v>
      </c>
      <c r="AE64" s="52">
        <f>Y$2 + (3/($AC$2^2))*(Y$4-Y$2)*$AC64^2 - (2/($AC$2^3))*(Y$4-Y$2)*$AC64^3</f>
        <v>-7.7572022855599982</v>
      </c>
      <c r="AF64" s="52">
        <f>Z$2 + (3/($AC$2^2))*(Z$4-Z$2)*$AC64^2 - (2/($AC$2^3))*(Z$4-Z$2)*$AC64^3</f>
        <v>108.83915451376001</v>
      </c>
      <c r="AG64" s="52">
        <f t="shared" si="0"/>
        <v>-16.160845486239992</v>
      </c>
      <c r="AH64" s="52">
        <f t="shared" si="1"/>
        <v>116.85412309177308</v>
      </c>
      <c r="AI64" s="52">
        <f t="shared" si="2"/>
        <v>-6.6432495482745366E-2</v>
      </c>
      <c r="AJ64" s="52">
        <f t="shared" si="3"/>
        <v>-0.13742756366530523</v>
      </c>
      <c r="AK64" s="52">
        <f t="shared" si="4"/>
        <v>-3.8063016136832157</v>
      </c>
      <c r="AL64" s="52">
        <f t="shared" si="5"/>
        <v>-7.8740193867874124</v>
      </c>
      <c r="AM64" s="52">
        <f t="shared" si="6"/>
        <v>117.96634694003785</v>
      </c>
      <c r="AO64" s="78">
        <v>59</v>
      </c>
      <c r="AP64" s="52">
        <v>-6.6432495482745366E-2</v>
      </c>
      <c r="AQ64" s="52">
        <v>-0.13742756366530523</v>
      </c>
      <c r="AR64" s="52">
        <v>117.96634694003785</v>
      </c>
      <c r="AS64">
        <f t="shared" si="7"/>
        <v>116.59636313473999</v>
      </c>
      <c r="AT64">
        <f t="shared" si="8"/>
        <v>-7.7572022855599982</v>
      </c>
      <c r="AU64">
        <f>d_1+AR64*SIN(AQ64)</f>
        <v>108.83915451376001</v>
      </c>
    </row>
    <row r="65" spans="28:47">
      <c r="AB65" s="78">
        <v>60</v>
      </c>
      <c r="AC65" s="51">
        <v>1.7999999999999998</v>
      </c>
      <c r="AD65" s="52">
        <f>X$2 + (3/($AC$2^2))*(X$4-X$2)*$AC65^2 - (2/($AC$2^3))*(X$4-X$2)*$AC65^3</f>
        <v>116.40458456</v>
      </c>
      <c r="AE65" s="52">
        <f>Y$2 + (3/($AC$2^2))*(Y$4-Y$2)*$AC65^2 - (2/($AC$2^3))*(Y$4-Y$2)*$AC65^3</f>
        <v>-7.9342286399999971</v>
      </c>
      <c r="AF65" s="52">
        <f>Z$2 + (3/($AC$2^2))*(Z$4-Z$2)*$AC65^2 - (2/($AC$2^3))*(Z$4-Z$2)*$AC65^3</f>
        <v>108.47034944000001</v>
      </c>
      <c r="AG65" s="52">
        <f t="shared" si="0"/>
        <v>-16.529650559999993</v>
      </c>
      <c r="AH65" s="52">
        <f t="shared" si="1"/>
        <v>116.67467287589876</v>
      </c>
      <c r="AI65" s="52">
        <f t="shared" si="2"/>
        <v>-6.8055529031522774E-2</v>
      </c>
      <c r="AJ65" s="52">
        <f t="shared" si="3"/>
        <v>-0.14073639960065298</v>
      </c>
      <c r="AK65" s="52">
        <f t="shared" si="4"/>
        <v>-3.899294586036302</v>
      </c>
      <c r="AL65" s="52">
        <f t="shared" si="5"/>
        <v>-8.0636017209840603</v>
      </c>
      <c r="AM65" s="52">
        <f t="shared" si="6"/>
        <v>117.83975830904312</v>
      </c>
      <c r="AO65" s="78">
        <v>60</v>
      </c>
      <c r="AP65" s="52">
        <v>-6.8055529031522774E-2</v>
      </c>
      <c r="AQ65" s="52">
        <v>-0.14073639960065298</v>
      </c>
      <c r="AR65" s="52">
        <v>117.83975830904312</v>
      </c>
      <c r="AS65">
        <f t="shared" si="7"/>
        <v>116.40458456000002</v>
      </c>
      <c r="AT65">
        <f t="shared" si="8"/>
        <v>-7.9342286399999979</v>
      </c>
      <c r="AU65">
        <f>d_1+AR65*SIN(AQ65)</f>
        <v>108.47034944000001</v>
      </c>
    </row>
    <row r="66" spans="28:47">
      <c r="AB66" s="78">
        <v>61</v>
      </c>
      <c r="AC66" s="51">
        <v>1.8299999999999998</v>
      </c>
      <c r="AD66" s="52">
        <f>X$2 + (3/($AC$2^2))*(X$4-X$2)*$AC66^2 - (2/($AC$2^3))*(X$4-X$2)*$AC66^3</f>
        <v>116.21439772886001</v>
      </c>
      <c r="AE66" s="52">
        <f>Y$2 + (3/($AC$2^2))*(Y$4-Y$2)*$AC66^2 - (2/($AC$2^3))*(Y$4-Y$2)*$AC66^3</f>
        <v>-8.1097856928399974</v>
      </c>
      <c r="AF66" s="52">
        <f>Z$2 + (3/($AC$2^2))*(Z$4-Z$2)*$AC66^2 - (2/($AC$2^3))*(Z$4-Z$2)*$AC66^3</f>
        <v>108.10460541264001</v>
      </c>
      <c r="AG66" s="52">
        <f t="shared" si="0"/>
        <v>-16.895394587359988</v>
      </c>
      <c r="AH66" s="52">
        <f t="shared" si="1"/>
        <v>116.49701654319503</v>
      </c>
      <c r="AI66" s="52">
        <f t="shared" si="2"/>
        <v>-6.9670025457484241E-2</v>
      </c>
      <c r="AJ66" s="52">
        <f t="shared" si="3"/>
        <v>-0.14402439377062018</v>
      </c>
      <c r="AK66" s="52">
        <f t="shared" si="4"/>
        <v>-3.9917984172828493</v>
      </c>
      <c r="AL66" s="52">
        <f t="shared" si="5"/>
        <v>-8.2519899099868006</v>
      </c>
      <c r="AM66" s="52">
        <f t="shared" si="6"/>
        <v>117.71579852223766</v>
      </c>
      <c r="AO66" s="78">
        <v>61</v>
      </c>
      <c r="AP66" s="52">
        <v>-6.9670025457484241E-2</v>
      </c>
      <c r="AQ66" s="52">
        <v>-0.14402439377062018</v>
      </c>
      <c r="AR66" s="52">
        <v>117.71579852223766</v>
      </c>
      <c r="AS66">
        <f t="shared" si="7"/>
        <v>116.21439772886002</v>
      </c>
      <c r="AT66">
        <f t="shared" si="8"/>
        <v>-8.1097856928399992</v>
      </c>
      <c r="AU66">
        <f>d_1+AR66*SIN(AQ66)</f>
        <v>108.10460541264001</v>
      </c>
    </row>
    <row r="67" spans="28:47">
      <c r="AB67" s="78">
        <v>62</v>
      </c>
      <c r="AC67" s="51">
        <v>1.8599999999999999</v>
      </c>
      <c r="AD67" s="52">
        <f>X$2 + (3/($AC$2^2))*(X$4-X$2)*$AC67^2 - (2/($AC$2^3))*(X$4-X$2)*$AC67^3</f>
        <v>116.02596181567999</v>
      </c>
      <c r="AE67" s="52">
        <f>Y$2 + (3/($AC$2^2))*(Y$4-Y$2)*$AC67^2 - (2/($AC$2^3))*(Y$4-Y$2)*$AC67^3</f>
        <v>-8.2837265139199978</v>
      </c>
      <c r="AF67" s="52">
        <f>Z$2 + (3/($AC$2^2))*(Z$4-Z$2)*$AC67^2 - (2/($AC$2^3))*(Z$4-Z$2)*$AC67^3</f>
        <v>107.74222853632001</v>
      </c>
      <c r="AG67" s="52">
        <f t="shared" si="0"/>
        <v>-17.257771463679987</v>
      </c>
      <c r="AH67" s="52">
        <f t="shared" si="1"/>
        <v>116.32129615943528</v>
      </c>
      <c r="AI67" s="52">
        <f t="shared" si="2"/>
        <v>-7.1274517911620178E-2</v>
      </c>
      <c r="AJ67" s="52">
        <f t="shared" si="3"/>
        <v>-0.14728854437593419</v>
      </c>
      <c r="AK67" s="52">
        <f t="shared" si="4"/>
        <v>-4.0837290631654266</v>
      </c>
      <c r="AL67" s="52">
        <f t="shared" si="5"/>
        <v>-8.4390119633663669</v>
      </c>
      <c r="AM67" s="52">
        <f t="shared" si="6"/>
        <v>117.59453480542223</v>
      </c>
      <c r="AO67" s="78">
        <v>62</v>
      </c>
      <c r="AP67" s="52">
        <v>-7.1274517911620178E-2</v>
      </c>
      <c r="AQ67" s="52">
        <v>-0.14728854437593419</v>
      </c>
      <c r="AR67" s="52">
        <v>117.59453480542223</v>
      </c>
      <c r="AS67">
        <f t="shared" si="7"/>
        <v>116.02596181567999</v>
      </c>
      <c r="AT67">
        <f t="shared" si="8"/>
        <v>-8.2837265139199978</v>
      </c>
      <c r="AU67">
        <f>d_1+AR67*SIN(AQ67)</f>
        <v>107.74222853632001</v>
      </c>
    </row>
    <row r="68" spans="28:47">
      <c r="AB68" s="78">
        <v>63</v>
      </c>
      <c r="AC68" s="51">
        <v>1.89</v>
      </c>
      <c r="AD68" s="52">
        <f>X$2 + (3/($AC$2^2))*(X$4-X$2)*$AC68^2 - (2/($AC$2^3))*(X$4-X$2)*$AC68^3</f>
        <v>115.83943599482001</v>
      </c>
      <c r="AE68" s="52">
        <f>Y$2 + (3/($AC$2^2))*(Y$4-Y$2)*$AC68^2 - (2/($AC$2^3))*(Y$4-Y$2)*$AC68^3</f>
        <v>-8.4559041730799969</v>
      </c>
      <c r="AF68" s="52">
        <f>Z$2 + (3/($AC$2^2))*(Z$4-Z$2)*$AC68^2 - (2/($AC$2^3))*(Z$4-Z$2)*$AC68^3</f>
        <v>107.38352491568</v>
      </c>
      <c r="AG68" s="52">
        <f t="shared" si="0"/>
        <v>-17.616475084320001</v>
      </c>
      <c r="AH68" s="52">
        <f t="shared" si="1"/>
        <v>116.14765278292245</v>
      </c>
      <c r="AI68" s="52">
        <f t="shared" si="2"/>
        <v>-7.2867523595236475E-2</v>
      </c>
      <c r="AJ68" s="52">
        <f t="shared" si="3"/>
        <v>-0.15052583270596745</v>
      </c>
      <c r="AK68" s="52">
        <f t="shared" si="4"/>
        <v>-4.1750015655769932</v>
      </c>
      <c r="AL68" s="52">
        <f t="shared" si="5"/>
        <v>-8.6244949217442262</v>
      </c>
      <c r="AM68" s="52">
        <f t="shared" si="6"/>
        <v>117.47602922034257</v>
      </c>
      <c r="AO68" s="78">
        <v>63</v>
      </c>
      <c r="AP68" s="52">
        <v>-7.2867523595236475E-2</v>
      </c>
      <c r="AQ68" s="52">
        <v>-0.15052583270596745</v>
      </c>
      <c r="AR68" s="52">
        <v>117.47602922034257</v>
      </c>
      <c r="AS68">
        <f t="shared" si="7"/>
        <v>115.83943599482001</v>
      </c>
      <c r="AT68">
        <f t="shared" si="8"/>
        <v>-8.4559041730799986</v>
      </c>
      <c r="AU68">
        <f>d_1+AR68*SIN(AQ68)</f>
        <v>107.38352491568</v>
      </c>
    </row>
    <row r="69" spans="28:47">
      <c r="AB69" s="78">
        <v>64</v>
      </c>
      <c r="AC69" s="51">
        <v>1.92</v>
      </c>
      <c r="AD69" s="52">
        <f>X$2 + (3/($AC$2^2))*(X$4-X$2)*$AC69^2 - (2/($AC$2^3))*(X$4-X$2)*$AC69^3</f>
        <v>115.65497944064001</v>
      </c>
      <c r="AE69" s="52">
        <f>Y$2 + (3/($AC$2^2))*(Y$4-Y$2)*$AC69^2 - (2/($AC$2^3))*(Y$4-Y$2)*$AC69^3</f>
        <v>-8.6261717401599984</v>
      </c>
      <c r="AF69" s="52">
        <f>Z$2 + (3/($AC$2^2))*(Z$4-Z$2)*$AC69^2 - (2/($AC$2^3))*(Z$4-Z$2)*$AC69^3</f>
        <v>107.02880065536002</v>
      </c>
      <c r="AG69" s="52">
        <f t="shared" ref="AG69:AG105" si="9">AF69-d_1</f>
        <v>-17.971199344639984</v>
      </c>
      <c r="AH69" s="52">
        <f t="shared" si="1"/>
        <v>115.97622647898835</v>
      </c>
      <c r="AI69" s="52">
        <f t="shared" si="2"/>
        <v>-7.4447544062058946E-2</v>
      </c>
      <c r="AJ69" s="52">
        <f t="shared" si="3"/>
        <v>-0.15373322430539385</v>
      </c>
      <c r="AK69" s="52">
        <f t="shared" si="4"/>
        <v>-4.2655300698702101</v>
      </c>
      <c r="AL69" s="52">
        <f t="shared" si="5"/>
        <v>-8.8082649236370738</v>
      </c>
      <c r="AM69" s="52">
        <f t="shared" si="6"/>
        <v>117.36033876139923</v>
      </c>
      <c r="AO69" s="78">
        <v>64</v>
      </c>
      <c r="AP69" s="52">
        <v>-7.4447544062058946E-2</v>
      </c>
      <c r="AQ69" s="52">
        <v>-0.15373322430539385</v>
      </c>
      <c r="AR69" s="52">
        <v>117.36033876139923</v>
      </c>
      <c r="AS69">
        <f t="shared" si="7"/>
        <v>115.65497944064002</v>
      </c>
      <c r="AT69">
        <f t="shared" si="8"/>
        <v>-8.6261717401600002</v>
      </c>
      <c r="AU69">
        <f>d_1+AR69*SIN(AQ69)</f>
        <v>107.02880065536002</v>
      </c>
    </row>
    <row r="70" spans="28:47">
      <c r="AB70" s="78">
        <v>65</v>
      </c>
      <c r="AC70" s="51">
        <v>1.95</v>
      </c>
      <c r="AD70" s="52">
        <f>X$2 + (3/($AC$2^2))*(X$4-X$2)*$AC70^2 - (2/($AC$2^3))*(X$4-X$2)*$AC70^3</f>
        <v>115.47275132750001</v>
      </c>
      <c r="AE70" s="52">
        <f>Y$2 + (3/($AC$2^2))*(Y$4-Y$2)*$AC70^2 - (2/($AC$2^3))*(Y$4-Y$2)*$AC70^3</f>
        <v>-8.7943822849999975</v>
      </c>
      <c r="AF70" s="52">
        <f>Z$2 + (3/($AC$2^2))*(Z$4-Z$2)*$AC70^2 - (2/($AC$2^3))*(Z$4-Z$2)*$AC70^3</f>
        <v>106.67836186000001</v>
      </c>
      <c r="AG70" s="52">
        <f t="shared" si="9"/>
        <v>-18.32163813999999</v>
      </c>
      <c r="AH70" s="52">
        <f t="shared" ref="AH70:AH105" si="10">SQRT(AD70^2+AE70^2)</f>
        <v>115.80715633723753</v>
      </c>
      <c r="AI70" s="52">
        <f t="shared" ref="AI70:AI105" si="11">ATAN2(AD70,AE70)</f>
        <v>-7.6013065562065565E-2</v>
      </c>
      <c r="AJ70" s="52">
        <f t="shared" ref="AJ70:AJ105" si="12">ATAN(AG70/AH70)</f>
        <v>-0.15690767016084592</v>
      </c>
      <c r="AK70" s="52">
        <f t="shared" ref="AK70:AK105" si="13">DEGREES(AI70)</f>
        <v>-4.3552278445575796</v>
      </c>
      <c r="AL70" s="52">
        <f t="shared" ref="AL70:AL105" si="14">DEGREES(AJ70)</f>
        <v>-8.990147273447274</v>
      </c>
      <c r="AM70" s="52">
        <f t="shared" ref="AM70:AM105" si="15">SQRT(AH70^2+AG70^2)</f>
        <v>117.24751546642887</v>
      </c>
      <c r="AO70" s="78">
        <v>65</v>
      </c>
      <c r="AP70" s="52">
        <v>-7.6013065562065565E-2</v>
      </c>
      <c r="AQ70" s="52">
        <v>-0.15690767016084592</v>
      </c>
      <c r="AR70" s="52">
        <v>117.24751546642887</v>
      </c>
      <c r="AS70">
        <f t="shared" ref="AS70:AS105" si="16">AR70*COS(AQ70)*COS(AP70)</f>
        <v>115.47275132750001</v>
      </c>
      <c r="AT70">
        <f t="shared" ref="AT70:AT105" si="17">AR70*COS(AQ70)*SIN(AP70)</f>
        <v>-8.7943822849999975</v>
      </c>
      <c r="AU70">
        <f>d_1+AR70*SIN(AQ70)</f>
        <v>106.67836186000001</v>
      </c>
    </row>
    <row r="71" spans="28:47">
      <c r="AB71" s="78">
        <v>66</v>
      </c>
      <c r="AC71" s="51">
        <v>1.98</v>
      </c>
      <c r="AD71" s="52">
        <f>X$2 + (3/($AC$2^2))*(X$4-X$2)*$AC71^2 - (2/($AC$2^3))*(X$4-X$2)*$AC71^3</f>
        <v>115.29291082976</v>
      </c>
      <c r="AE71" s="52">
        <f>Y$2 + (3/($AC$2^2))*(Y$4-Y$2)*$AC71^2 - (2/($AC$2^3))*(Y$4-Y$2)*$AC71^3</f>
        <v>-8.9603888774399998</v>
      </c>
      <c r="AF71" s="52">
        <f>Z$2 + (3/($AC$2^2))*(Z$4-Z$2)*$AC71^2 - (2/($AC$2^3))*(Z$4-Z$2)*$AC71^3</f>
        <v>106.33251463424001</v>
      </c>
      <c r="AG71" s="52">
        <f t="shared" si="9"/>
        <v>-18.667485365759987</v>
      </c>
      <c r="AH71" s="52">
        <f t="shared" si="10"/>
        <v>115.64058049159881</v>
      </c>
      <c r="AI71" s="52">
        <f t="shared" si="11"/>
        <v>-7.7562559427575672E-2</v>
      </c>
      <c r="AJ71" s="52">
        <f t="shared" si="12"/>
        <v>-0.16004610790251733</v>
      </c>
      <c r="AK71" s="52">
        <f t="shared" si="13"/>
        <v>-4.4440073034327208</v>
      </c>
      <c r="AL71" s="52">
        <f t="shared" si="14"/>
        <v>-9.1699665103096155</v>
      </c>
      <c r="AM71" s="52">
        <f t="shared" si="15"/>
        <v>117.13760654168586</v>
      </c>
      <c r="AO71" s="78">
        <v>66</v>
      </c>
      <c r="AP71" s="52">
        <v>-7.7562559427575672E-2</v>
      </c>
      <c r="AQ71" s="52">
        <v>-0.16004610790251733</v>
      </c>
      <c r="AR71" s="52">
        <v>117.13760654168586</v>
      </c>
      <c r="AS71">
        <f t="shared" si="16"/>
        <v>115.29291082975999</v>
      </c>
      <c r="AT71">
        <f t="shared" si="17"/>
        <v>-8.9603888774399998</v>
      </c>
      <c r="AU71">
        <f>d_1+AR71*SIN(AQ71)</f>
        <v>106.33251463424001</v>
      </c>
    </row>
    <row r="72" spans="28:47">
      <c r="AB72" s="78">
        <v>67</v>
      </c>
      <c r="AC72" s="51">
        <v>2.0099999999999998</v>
      </c>
      <c r="AD72" s="52">
        <f>X$2 + (3/($AC$2^2))*(X$4-X$2)*$AC72^2 - (2/($AC$2^3))*(X$4-X$2)*$AC72^3</f>
        <v>115.11561712178001</v>
      </c>
      <c r="AE72" s="52">
        <f>Y$2 + (3/($AC$2^2))*(Y$4-Y$2)*$AC72^2 - (2/($AC$2^3))*(Y$4-Y$2)*$AC72^3</f>
        <v>-9.1240445873199967</v>
      </c>
      <c r="AF72" s="52">
        <f>Z$2 + (3/($AC$2^2))*(Z$4-Z$2)*$AC72^2 - (2/($AC$2^3))*(Z$4-Z$2)*$AC72^3</f>
        <v>105.99156508272002</v>
      </c>
      <c r="AG72" s="52">
        <f t="shared" si="9"/>
        <v>-19.008434917279985</v>
      </c>
      <c r="AH72" s="52">
        <f t="shared" si="10"/>
        <v>115.47663614324611</v>
      </c>
      <c r="AI72" s="52">
        <f t="shared" si="11"/>
        <v>-7.9094482502087435E-2</v>
      </c>
      <c r="AJ72" s="52">
        <f t="shared" si="12"/>
        <v>-0.16314546301572516</v>
      </c>
      <c r="AK72" s="52">
        <f t="shared" si="13"/>
        <v>-4.5317800301409497</v>
      </c>
      <c r="AL72" s="52">
        <f t="shared" si="14"/>
        <v>-9.3475464775087147</v>
      </c>
      <c r="AM72" s="52">
        <f t="shared" si="15"/>
        <v>117.0306545011354</v>
      </c>
      <c r="AO72" s="78">
        <v>67</v>
      </c>
      <c r="AP72" s="52">
        <v>-7.9094482502087435E-2</v>
      </c>
      <c r="AQ72" s="52">
        <v>-0.16314546301572516</v>
      </c>
      <c r="AR72" s="52">
        <v>117.0306545011354</v>
      </c>
      <c r="AS72">
        <f t="shared" si="16"/>
        <v>115.11561712178002</v>
      </c>
      <c r="AT72">
        <f t="shared" si="17"/>
        <v>-9.1240445873199985</v>
      </c>
      <c r="AU72">
        <f>d_1+AR72*SIN(AQ72)</f>
        <v>105.99156508272002</v>
      </c>
    </row>
    <row r="73" spans="28:47">
      <c r="AB73" s="78">
        <v>68</v>
      </c>
      <c r="AC73" s="51">
        <v>2.04</v>
      </c>
      <c r="AD73" s="52">
        <f>X$2 + (3/($AC$2^2))*(X$4-X$2)*$AC73^2 - (2/($AC$2^3))*(X$4-X$2)*$AC73^3</f>
        <v>114.94102937792</v>
      </c>
      <c r="AE73" s="52">
        <f>Y$2 + (3/($AC$2^2))*(Y$4-Y$2)*$AC73^2 - (2/($AC$2^3))*(Y$4-Y$2)*$AC73^3</f>
        <v>-9.2852024844799956</v>
      </c>
      <c r="AF73" s="52">
        <f>Z$2 + (3/($AC$2^2))*(Z$4-Z$2)*$AC73^2 - (2/($AC$2^3))*(Z$4-Z$2)*$AC73^3</f>
        <v>105.65581931008001</v>
      </c>
      <c r="AG73" s="52">
        <f t="shared" si="9"/>
        <v>-19.344180689919995</v>
      </c>
      <c r="AH73" s="52">
        <f t="shared" si="10"/>
        <v>115.31545958644774</v>
      </c>
      <c r="AI73" s="52">
        <f t="shared" si="11"/>
        <v>-8.0607277612318534E-2</v>
      </c>
      <c r="AJ73" s="52">
        <f t="shared" si="12"/>
        <v>-0.16620265005753362</v>
      </c>
      <c r="AK73" s="52">
        <f t="shared" si="13"/>
        <v>-4.61845680522522</v>
      </c>
      <c r="AL73" s="52">
        <f t="shared" si="14"/>
        <v>-9.5227103921864256</v>
      </c>
      <c r="AM73" s="52">
        <f t="shared" si="15"/>
        <v>116.92669732014984</v>
      </c>
      <c r="AO73" s="78">
        <v>68</v>
      </c>
      <c r="AP73" s="52">
        <v>-8.0607277612318534E-2</v>
      </c>
      <c r="AQ73" s="52">
        <v>-0.16620265005753362</v>
      </c>
      <c r="AR73" s="52">
        <v>116.92669732014984</v>
      </c>
      <c r="AS73">
        <f t="shared" si="16"/>
        <v>114.94102937791999</v>
      </c>
      <c r="AT73">
        <f t="shared" si="17"/>
        <v>-9.2852024844799939</v>
      </c>
      <c r="AU73">
        <f>d_1+AR73*SIN(AQ73)</f>
        <v>105.65581931008001</v>
      </c>
    </row>
    <row r="74" spans="28:47">
      <c r="AB74" s="78">
        <v>69</v>
      </c>
      <c r="AC74" s="51">
        <v>2.0699999999999998</v>
      </c>
      <c r="AD74" s="52">
        <f>X$2 + (3/($AC$2^2))*(X$4-X$2)*$AC74^2 - (2/($AC$2^3))*(X$4-X$2)*$AC74^3</f>
        <v>114.76930677254001</v>
      </c>
      <c r="AE74" s="52">
        <f>Y$2 + (3/($AC$2^2))*(Y$4-Y$2)*$AC74^2 - (2/($AC$2^3))*(Y$4-Y$2)*$AC74^3</f>
        <v>-9.443715638759997</v>
      </c>
      <c r="AF74" s="52">
        <f>Z$2 + (3/($AC$2^2))*(Z$4-Z$2)*$AC74^2 - (2/($AC$2^3))*(Z$4-Z$2)*$AC74^3</f>
        <v>105.32558342096002</v>
      </c>
      <c r="AG74" s="52">
        <f t="shared" si="9"/>
        <v>-19.674416579039985</v>
      </c>
      <c r="AH74" s="52">
        <f t="shared" si="10"/>
        <v>115.1571862373997</v>
      </c>
      <c r="AI74" s="52">
        <f t="shared" si="11"/>
        <v>-8.2099374083861892E-2</v>
      </c>
      <c r="AJ74" s="52">
        <f t="shared" si="12"/>
        <v>-0.16921457387368408</v>
      </c>
      <c r="AK74" s="52">
        <f t="shared" si="13"/>
        <v>-4.7039476356710157</v>
      </c>
      <c r="AL74" s="52">
        <f t="shared" si="14"/>
        <v>-9.6952809150667836</v>
      </c>
      <c r="AM74" s="52">
        <f t="shared" si="15"/>
        <v>116.82576860368076</v>
      </c>
      <c r="AO74" s="78">
        <v>69</v>
      </c>
      <c r="AP74" s="52">
        <v>-8.2099374083861892E-2</v>
      </c>
      <c r="AQ74" s="52">
        <v>-0.16921457387368408</v>
      </c>
      <c r="AR74" s="52">
        <v>116.82576860368076</v>
      </c>
      <c r="AS74">
        <f t="shared" si="16"/>
        <v>114.76930677254002</v>
      </c>
      <c r="AT74">
        <f t="shared" si="17"/>
        <v>-9.443715638759997</v>
      </c>
      <c r="AU74">
        <f>d_1+AR74*SIN(AQ74)</f>
        <v>105.32558342096002</v>
      </c>
    </row>
    <row r="75" spans="28:47">
      <c r="AB75" s="78">
        <v>70</v>
      </c>
      <c r="AC75" s="51">
        <v>2.1</v>
      </c>
      <c r="AD75" s="52">
        <f>X$2 + (3/($AC$2^2))*(X$4-X$2)*$AC75^2 - (2/($AC$2^3))*(X$4-X$2)*$AC75^3</f>
        <v>114.60060848000001</v>
      </c>
      <c r="AE75" s="52">
        <f>Y$2 + (3/($AC$2^2))*(Y$4-Y$2)*$AC75^2 - (2/($AC$2^3))*(Y$4-Y$2)*$AC75^3</f>
        <v>-9.5994371199999975</v>
      </c>
      <c r="AF75" s="52">
        <f>Z$2 + (3/($AC$2^2))*(Z$4-Z$2)*$AC75^2 - (2/($AC$2^3))*(Z$4-Z$2)*$AC75^3</f>
        <v>105.00116352000001</v>
      </c>
      <c r="AG75" s="52">
        <f t="shared" si="9"/>
        <v>-19.998836479999994</v>
      </c>
      <c r="AH75" s="52">
        <f t="shared" si="10"/>
        <v>115.0019506660956</v>
      </c>
      <c r="AI75" s="52">
        <f t="shared" si="11"/>
        <v>-8.3569188300828018E-2</v>
      </c>
      <c r="AJ75" s="52">
        <f t="shared" si="12"/>
        <v>-0.17217813081124989</v>
      </c>
      <c r="AK75" s="52">
        <f t="shared" si="13"/>
        <v>-4.788161786971501</v>
      </c>
      <c r="AL75" s="52">
        <f t="shared" si="14"/>
        <v>-9.8650802199360186</v>
      </c>
      <c r="AM75" s="52">
        <f t="shared" si="15"/>
        <v>116.72789776896037</v>
      </c>
      <c r="AO75" s="78">
        <v>70</v>
      </c>
      <c r="AP75" s="52">
        <v>-8.3569188300828018E-2</v>
      </c>
      <c r="AQ75" s="52">
        <v>-0.17217813081124989</v>
      </c>
      <c r="AR75" s="52">
        <v>116.72789776896037</v>
      </c>
      <c r="AS75">
        <f t="shared" si="16"/>
        <v>114.60060848000002</v>
      </c>
      <c r="AT75">
        <f t="shared" si="17"/>
        <v>-9.5994371199999993</v>
      </c>
      <c r="AU75">
        <f>d_1+AR75*SIN(AQ75)</f>
        <v>105.00116352000001</v>
      </c>
    </row>
    <row r="76" spans="28:47">
      <c r="AB76" s="78">
        <v>71</v>
      </c>
      <c r="AC76" s="51">
        <v>2.13</v>
      </c>
      <c r="AD76" s="52">
        <f>X$2 + (3/($AC$2^2))*(X$4-X$2)*$AC76^2 - (2/($AC$2^3))*(X$4-X$2)*$AC76^3</f>
        <v>114.43509367466</v>
      </c>
      <c r="AE76" s="52">
        <f>Y$2 + (3/($AC$2^2))*(Y$4-Y$2)*$AC76^2 - (2/($AC$2^3))*(Y$4-Y$2)*$AC76^3</f>
        <v>-9.7522199980399975</v>
      </c>
      <c r="AF76" s="52">
        <f>Z$2 + (3/($AC$2^2))*(Z$4-Z$2)*$AC76^2 - (2/($AC$2^3))*(Z$4-Z$2)*$AC76^3</f>
        <v>104.68286571184001</v>
      </c>
      <c r="AG76" s="52">
        <f t="shared" si="9"/>
        <v>-20.317134288159991</v>
      </c>
      <c r="AH76" s="52">
        <f t="shared" si="10"/>
        <v>114.84988663128222</v>
      </c>
      <c r="AI76" s="52">
        <f t="shared" si="11"/>
        <v>-8.5015124309799239E-2</v>
      </c>
      <c r="AJ76" s="52">
        <f t="shared" si="12"/>
        <v>-0.17509020992264313</v>
      </c>
      <c r="AK76" s="52">
        <f t="shared" si="13"/>
        <v>-4.8710078177315426</v>
      </c>
      <c r="AL76" s="52">
        <f t="shared" si="14"/>
        <v>-10.03193006262706</v>
      </c>
      <c r="AM76" s="52">
        <f t="shared" si="15"/>
        <v>116.63311024276727</v>
      </c>
      <c r="AO76" s="78">
        <v>71</v>
      </c>
      <c r="AP76" s="52">
        <v>-8.5015124309799239E-2</v>
      </c>
      <c r="AQ76" s="52">
        <v>-0.17509020992264313</v>
      </c>
      <c r="AR76" s="52">
        <v>116.63311024276727</v>
      </c>
      <c r="AS76">
        <f t="shared" si="16"/>
        <v>114.43509367466</v>
      </c>
      <c r="AT76">
        <f t="shared" si="17"/>
        <v>-9.7522199980399975</v>
      </c>
      <c r="AU76">
        <f>d_1+AR76*SIN(AQ76)</f>
        <v>104.68286571184001</v>
      </c>
    </row>
    <row r="77" spans="28:47">
      <c r="AB77" s="78">
        <v>72</v>
      </c>
      <c r="AC77" s="51">
        <v>2.16</v>
      </c>
      <c r="AD77" s="52">
        <f>X$2 + (3/($AC$2^2))*(X$4-X$2)*$AC77^2 - (2/($AC$2^3))*(X$4-X$2)*$AC77^3</f>
        <v>114.27292153088001</v>
      </c>
      <c r="AE77" s="52">
        <f>Y$2 + (3/($AC$2^2))*(Y$4-Y$2)*$AC77^2 - (2/($AC$2^3))*(Y$4-Y$2)*$AC77^3</f>
        <v>-9.9019173427199974</v>
      </c>
      <c r="AF77" s="52">
        <f>Z$2 + (3/($AC$2^2))*(Z$4-Z$2)*$AC77^2 - (2/($AC$2^3))*(Z$4-Z$2)*$AC77^3</f>
        <v>104.37099610112001</v>
      </c>
      <c r="AG77" s="52">
        <f t="shared" si="9"/>
        <v>-20.629003898879986</v>
      </c>
      <c r="AH77" s="52">
        <f t="shared" si="10"/>
        <v>114.70112711854544</v>
      </c>
      <c r="AI77" s="52">
        <f t="shared" si="11"/>
        <v>-8.6435574468375478E-2</v>
      </c>
      <c r="AJ77" s="52">
        <f t="shared" si="12"/>
        <v>-0.17794769415686168</v>
      </c>
      <c r="AK77" s="52">
        <f t="shared" si="13"/>
        <v>-4.9523936168266491</v>
      </c>
      <c r="AL77" s="52">
        <f t="shared" si="14"/>
        <v>-10.195651849272954</v>
      </c>
      <c r="AM77" s="52">
        <f t="shared" si="15"/>
        <v>116.54142767327302</v>
      </c>
      <c r="AO77" s="78">
        <v>72</v>
      </c>
      <c r="AP77" s="52">
        <v>-8.6435574468375478E-2</v>
      </c>
      <c r="AQ77" s="52">
        <v>-0.17794769415686168</v>
      </c>
      <c r="AR77" s="52">
        <v>116.54142767327302</v>
      </c>
      <c r="AS77">
        <f t="shared" si="16"/>
        <v>114.27292153088001</v>
      </c>
      <c r="AT77">
        <f t="shared" si="17"/>
        <v>-9.9019173427199974</v>
      </c>
      <c r="AU77">
        <f>d_1+AR77*SIN(AQ77)</f>
        <v>104.37099610112001</v>
      </c>
    </row>
    <row r="78" spans="28:47">
      <c r="AB78" s="78">
        <v>73</v>
      </c>
      <c r="AC78" s="51">
        <v>2.19</v>
      </c>
      <c r="AD78" s="52">
        <f>X$2 + (3/($AC$2^2))*(X$4-X$2)*$AC78^2 - (2/($AC$2^3))*(X$4-X$2)*$AC78^3</f>
        <v>114.11425122301999</v>
      </c>
      <c r="AE78" s="52">
        <f>Y$2 + (3/($AC$2^2))*(Y$4-Y$2)*$AC78^2 - (2/($AC$2^3))*(Y$4-Y$2)*$AC78^3</f>
        <v>-10.048382223879999</v>
      </c>
      <c r="AF78" s="52">
        <f>Z$2 + (3/($AC$2^2))*(Z$4-Z$2)*$AC78^2 - (2/($AC$2^3))*(Z$4-Z$2)*$AC78^3</f>
        <v>104.06586079248001</v>
      </c>
      <c r="AG78" s="52">
        <f t="shared" si="9"/>
        <v>-20.934139207519991</v>
      </c>
      <c r="AH78" s="52">
        <f t="shared" si="10"/>
        <v>114.5558043815664</v>
      </c>
      <c r="AI78" s="52">
        <f t="shared" si="11"/>
        <v>-8.7828920138542932E-2</v>
      </c>
      <c r="AJ78" s="52">
        <f t="shared" si="12"/>
        <v>-0.18074746153414917</v>
      </c>
      <c r="AK78" s="52">
        <f t="shared" si="13"/>
        <v>-5.0322264431300718</v>
      </c>
      <c r="AL78" s="52">
        <f t="shared" si="14"/>
        <v>-10.356066703609939</v>
      </c>
      <c r="AM78" s="52">
        <f t="shared" si="15"/>
        <v>116.4528681564672</v>
      </c>
      <c r="AO78" s="78">
        <v>73</v>
      </c>
      <c r="AP78" s="52">
        <v>-8.7828920138542932E-2</v>
      </c>
      <c r="AQ78" s="52">
        <v>-0.18074746153414917</v>
      </c>
      <c r="AR78" s="52">
        <v>116.4528681564672</v>
      </c>
      <c r="AS78">
        <f t="shared" si="16"/>
        <v>114.11425122301999</v>
      </c>
      <c r="AT78">
        <f t="shared" si="17"/>
        <v>-10.048382223879999</v>
      </c>
      <c r="AU78">
        <f>d_1+AR78*SIN(AQ78)</f>
        <v>104.06586079248001</v>
      </c>
    </row>
    <row r="79" spans="28:47">
      <c r="AB79" s="78">
        <v>74</v>
      </c>
      <c r="AC79" s="51">
        <v>2.2199999999999998</v>
      </c>
      <c r="AD79" s="52">
        <f>X$2 + (3/($AC$2^2))*(X$4-X$2)*$AC79^2 - (2/($AC$2^3))*(X$4-X$2)*$AC79^3</f>
        <v>113.95924192544</v>
      </c>
      <c r="AE79" s="52">
        <f>Y$2 + (3/($AC$2^2))*(Y$4-Y$2)*$AC79^2 - (2/($AC$2^3))*(Y$4-Y$2)*$AC79^3</f>
        <v>-10.191467711359996</v>
      </c>
      <c r="AF79" s="52">
        <f>Z$2 + (3/($AC$2^2))*(Z$4-Z$2)*$AC79^2 - (2/($AC$2^3))*(Z$4-Z$2)*$AC79^3</f>
        <v>103.76776589056001</v>
      </c>
      <c r="AG79" s="52">
        <f t="shared" si="9"/>
        <v>-21.232234109439986</v>
      </c>
      <c r="AH79" s="52">
        <f t="shared" si="10"/>
        <v>114.41404998658449</v>
      </c>
      <c r="AI79" s="52">
        <f t="shared" si="11"/>
        <v>-8.9193532425046712E-2</v>
      </c>
      <c r="AJ79" s="52">
        <f t="shared" si="12"/>
        <v>-0.18348638630057323</v>
      </c>
      <c r="AK79" s="52">
        <f t="shared" si="13"/>
        <v>-5.1104129678184353</v>
      </c>
      <c r="AL79" s="52">
        <f t="shared" si="14"/>
        <v>-10.512995533129892</v>
      </c>
      <c r="AM79" s="52">
        <f t="shared" si="15"/>
        <v>116.36744647714292</v>
      </c>
      <c r="AO79" s="78">
        <v>74</v>
      </c>
      <c r="AP79" s="52">
        <v>-8.9193532425046712E-2</v>
      </c>
      <c r="AQ79" s="52">
        <v>-0.18348638630057323</v>
      </c>
      <c r="AR79" s="52">
        <v>116.36744647714292</v>
      </c>
      <c r="AS79">
        <f t="shared" si="16"/>
        <v>113.95924192544</v>
      </c>
      <c r="AT79">
        <f t="shared" si="17"/>
        <v>-10.191467711359996</v>
      </c>
      <c r="AU79">
        <f>d_1+AR79*SIN(AQ79)</f>
        <v>103.76776589056001</v>
      </c>
    </row>
    <row r="80" spans="28:47">
      <c r="AB80" s="78">
        <v>75</v>
      </c>
      <c r="AC80" s="51">
        <v>2.25</v>
      </c>
      <c r="AD80" s="52">
        <f>X$2 + (3/($AC$2^2))*(X$4-X$2)*$AC80^2 - (2/($AC$2^3))*(X$4-X$2)*$AC80^3</f>
        <v>113.80805281250001</v>
      </c>
      <c r="AE80" s="52">
        <f>Y$2 + (3/($AC$2^2))*(Y$4-Y$2)*$AC80^2 - (2/($AC$2^3))*(Y$4-Y$2)*$AC80^3</f>
        <v>-10.331026874999999</v>
      </c>
      <c r="AF80" s="52">
        <f>Z$2 + (3/($AC$2^2))*(Z$4-Z$2)*$AC80^2 - (2/($AC$2^3))*(Z$4-Z$2)*$AC80^3</f>
        <v>103.4770175</v>
      </c>
      <c r="AG80" s="52">
        <f t="shared" si="9"/>
        <v>-21.522982499999998</v>
      </c>
      <c r="AH80" s="52">
        <f t="shared" si="10"/>
        <v>114.27599486009633</v>
      </c>
      <c r="AI80" s="52">
        <f t="shared" si="11"/>
        <v>-9.0527772958898717E-2</v>
      </c>
      <c r="AJ80" s="52">
        <f t="shared" si="12"/>
        <v>-0.18616134005939899</v>
      </c>
      <c r="AK80" s="52">
        <f t="shared" si="13"/>
        <v>-5.1868593192634371</v>
      </c>
      <c r="AL80" s="52">
        <f t="shared" si="14"/>
        <v>-10.666259093903264</v>
      </c>
      <c r="AM80" s="52">
        <f t="shared" si="15"/>
        <v>116.28517436440498</v>
      </c>
      <c r="AO80" s="78">
        <v>75</v>
      </c>
      <c r="AP80" s="52">
        <v>-9.0527772958898717E-2</v>
      </c>
      <c r="AQ80" s="52">
        <v>-0.18616134005939899</v>
      </c>
      <c r="AR80" s="52">
        <v>116.28517436440498</v>
      </c>
      <c r="AS80">
        <f t="shared" si="16"/>
        <v>113.80805281250001</v>
      </c>
      <c r="AT80">
        <f t="shared" si="17"/>
        <v>-10.331026875000001</v>
      </c>
      <c r="AU80">
        <f>d_1+AR80*SIN(AQ80)</f>
        <v>103.4770175</v>
      </c>
    </row>
    <row r="81" spans="28:47">
      <c r="AB81" s="78">
        <v>76</v>
      </c>
      <c r="AC81" s="51">
        <v>2.2799999999999998</v>
      </c>
      <c r="AD81" s="52">
        <f>X$2 + (3/($AC$2^2))*(X$4-X$2)*$AC81^2 - (2/($AC$2^3))*(X$4-X$2)*$AC81^3</f>
        <v>113.66084305856</v>
      </c>
      <c r="AE81" s="52">
        <f>Y$2 + (3/($AC$2^2))*(Y$4-Y$2)*$AC81^2 - (2/($AC$2^3))*(Y$4-Y$2)*$AC81^3</f>
        <v>-10.466912784639996</v>
      </c>
      <c r="AF81" s="52">
        <f>Z$2 + (3/($AC$2^2))*(Z$4-Z$2)*$AC81^2 - (2/($AC$2^3))*(Z$4-Z$2)*$AC81^3</f>
        <v>103.19392172544001</v>
      </c>
      <c r="AG81" s="52">
        <f t="shared" si="9"/>
        <v>-21.806078274559994</v>
      </c>
      <c r="AH81" s="52">
        <f t="shared" si="10"/>
        <v>114.14176933981648</v>
      </c>
      <c r="AI81" s="52">
        <f t="shared" si="11"/>
        <v>-9.1829994726096792E-2</v>
      </c>
      <c r="AJ81" s="52">
        <f t="shared" si="12"/>
        <v>-0.18876919287653363</v>
      </c>
      <c r="AK81" s="52">
        <f t="shared" si="13"/>
        <v>-5.2614711305139545</v>
      </c>
      <c r="AL81" s="52">
        <f t="shared" si="14"/>
        <v>-10.815678053916381</v>
      </c>
      <c r="AM81" s="52">
        <f t="shared" si="15"/>
        <v>116.2060607616492</v>
      </c>
      <c r="AO81" s="78">
        <v>76</v>
      </c>
      <c r="AP81" s="52">
        <v>-9.1829994726096792E-2</v>
      </c>
      <c r="AQ81" s="52">
        <v>-0.18876919287653363</v>
      </c>
      <c r="AR81" s="52">
        <v>116.2060607616492</v>
      </c>
      <c r="AS81">
        <f t="shared" si="16"/>
        <v>113.66084305856</v>
      </c>
      <c r="AT81">
        <f t="shared" si="17"/>
        <v>-10.466912784639996</v>
      </c>
      <c r="AU81">
        <f>d_1+AR81*SIN(AQ81)</f>
        <v>103.19392172544001</v>
      </c>
    </row>
    <row r="82" spans="28:47">
      <c r="AB82" s="78">
        <v>77</v>
      </c>
      <c r="AC82" s="51">
        <v>2.31</v>
      </c>
      <c r="AD82" s="52">
        <f>X$2 + (3/($AC$2^2))*(X$4-X$2)*$AC82^2 - (2/($AC$2^3))*(X$4-X$2)*$AC82^3</f>
        <v>113.51777183798001</v>
      </c>
      <c r="AE82" s="52">
        <f>Y$2 + (3/($AC$2^2))*(Y$4-Y$2)*$AC82^2 - (2/($AC$2^3))*(Y$4-Y$2)*$AC82^3</f>
        <v>-10.598978510119997</v>
      </c>
      <c r="AF82" s="52">
        <f>Z$2 + (3/($AC$2^2))*(Z$4-Z$2)*$AC82^2 - (2/($AC$2^3))*(Z$4-Z$2)*$AC82^3</f>
        <v>102.91878467152002</v>
      </c>
      <c r="AG82" s="52">
        <f t="shared" si="9"/>
        <v>-22.081215328479985</v>
      </c>
      <c r="AH82" s="52">
        <f t="shared" si="10"/>
        <v>114.0115032289184</v>
      </c>
      <c r="AI82" s="52">
        <f t="shared" si="11"/>
        <v>-9.3098542941580362E-2</v>
      </c>
      <c r="AJ82" s="52">
        <f t="shared" si="12"/>
        <v>-0.19130681435776684</v>
      </c>
      <c r="AK82" s="52">
        <f t="shared" si="13"/>
        <v>-5.3341535893700147</v>
      </c>
      <c r="AL82" s="52">
        <f t="shared" si="14"/>
        <v>-10.961073054792781</v>
      </c>
      <c r="AM82" s="52">
        <f t="shared" si="15"/>
        <v>116.13011211094377</v>
      </c>
      <c r="AO82" s="78">
        <v>77</v>
      </c>
      <c r="AP82" s="52">
        <v>-9.3098542941580362E-2</v>
      </c>
      <c r="AQ82" s="52">
        <v>-0.19130681435776684</v>
      </c>
      <c r="AR82" s="52">
        <v>116.13011211094377</v>
      </c>
      <c r="AS82">
        <f t="shared" si="16"/>
        <v>113.51777183797998</v>
      </c>
      <c r="AT82">
        <f t="shared" si="17"/>
        <v>-10.598978510119993</v>
      </c>
      <c r="AU82">
        <f>d_1+AR82*SIN(AQ82)</f>
        <v>102.91878467152002</v>
      </c>
    </row>
    <row r="83" spans="28:47">
      <c r="AB83" s="78">
        <v>78</v>
      </c>
      <c r="AC83" s="51">
        <v>2.34</v>
      </c>
      <c r="AD83" s="52">
        <f>X$2 + (3/($AC$2^2))*(X$4-X$2)*$AC83^2 - (2/($AC$2^3))*(X$4-X$2)*$AC83^3</f>
        <v>113.37899832512001</v>
      </c>
      <c r="AE83" s="52">
        <f>Y$2 + (3/($AC$2^2))*(Y$4-Y$2)*$AC83^2 - (2/($AC$2^3))*(Y$4-Y$2)*$AC83^3</f>
        <v>-10.727077121279994</v>
      </c>
      <c r="AF83" s="52">
        <f>Z$2 + (3/($AC$2^2))*(Z$4-Z$2)*$AC83^2 - (2/($AC$2^3))*(Z$4-Z$2)*$AC83^3</f>
        <v>102.65191244288002</v>
      </c>
      <c r="AG83" s="52">
        <f t="shared" si="9"/>
        <v>-22.348087557119982</v>
      </c>
      <c r="AH83" s="52">
        <f t="shared" si="10"/>
        <v>113.8853258535684</v>
      </c>
      <c r="AI83" s="52">
        <f t="shared" si="11"/>
        <v>-9.4331755968389247E-2</v>
      </c>
      <c r="AJ83" s="52">
        <f t="shared" si="12"/>
        <v>-0.19377107469600319</v>
      </c>
      <c r="AK83" s="52">
        <f t="shared" si="13"/>
        <v>-5.4048114910467175</v>
      </c>
      <c r="AL83" s="52">
        <f t="shared" si="14"/>
        <v>-11.102264771795204</v>
      </c>
      <c r="AM83" s="52">
        <f t="shared" si="15"/>
        <v>116.05733265172933</v>
      </c>
      <c r="AO83" s="78">
        <v>78</v>
      </c>
      <c r="AP83" s="52">
        <v>-9.4331755968389247E-2</v>
      </c>
      <c r="AQ83" s="52">
        <v>-0.19377107469600319</v>
      </c>
      <c r="AR83" s="52">
        <v>116.05733265172933</v>
      </c>
      <c r="AS83">
        <f t="shared" si="16"/>
        <v>113.37899832512001</v>
      </c>
      <c r="AT83">
        <f t="shared" si="17"/>
        <v>-10.727077121279994</v>
      </c>
      <c r="AU83">
        <f>d_1+AR83*SIN(AQ83)</f>
        <v>102.65191244288002</v>
      </c>
    </row>
    <row r="84" spans="28:47">
      <c r="AB84" s="78">
        <v>79</v>
      </c>
      <c r="AC84" s="51">
        <v>2.37</v>
      </c>
      <c r="AD84" s="52">
        <f>X$2 + (3/($AC$2^2))*(X$4-X$2)*$AC84^2 - (2/($AC$2^3))*(X$4-X$2)*$AC84^3</f>
        <v>113.24468169434</v>
      </c>
      <c r="AE84" s="52">
        <f>Y$2 + (3/($AC$2^2))*(Y$4-Y$2)*$AC84^2 - (2/($AC$2^3))*(Y$4-Y$2)*$AC84^3</f>
        <v>-10.851061687959996</v>
      </c>
      <c r="AF84" s="52">
        <f>Z$2 + (3/($AC$2^2))*(Z$4-Z$2)*$AC84^2 - (2/($AC$2^3))*(Z$4-Z$2)*$AC84^3</f>
        <v>102.39361114416</v>
      </c>
      <c r="AG84" s="52">
        <f t="shared" si="9"/>
        <v>-22.606388855839995</v>
      </c>
      <c r="AH84" s="52">
        <f t="shared" si="10"/>
        <v>113.7633661237584</v>
      </c>
      <c r="AI84" s="52">
        <f t="shared" si="11"/>
        <v>-9.5527966281938617E-2</v>
      </c>
      <c r="AJ84" s="52">
        <f t="shared" si="12"/>
        <v>-0.19615884568719677</v>
      </c>
      <c r="AK84" s="52">
        <f t="shared" si="13"/>
        <v>-5.4733492934231176</v>
      </c>
      <c r="AL84" s="52">
        <f t="shared" si="14"/>
        <v>-11.239073972034365</v>
      </c>
      <c r="AM84" s="52">
        <f t="shared" si="15"/>
        <v>115.9877247337396</v>
      </c>
      <c r="AO84" s="78">
        <v>79</v>
      </c>
      <c r="AP84" s="52">
        <v>-9.5527966281938617E-2</v>
      </c>
      <c r="AQ84" s="52">
        <v>-0.19615884568719677</v>
      </c>
      <c r="AR84" s="52">
        <v>115.9877247337396</v>
      </c>
      <c r="AS84">
        <f t="shared" si="16"/>
        <v>113.24468169434</v>
      </c>
      <c r="AT84">
        <f t="shared" si="17"/>
        <v>-10.851061687959996</v>
      </c>
      <c r="AU84">
        <f>d_1+AR84*SIN(AQ84)</f>
        <v>102.39361114416</v>
      </c>
    </row>
    <row r="85" spans="28:47">
      <c r="AB85" s="78">
        <v>80</v>
      </c>
      <c r="AC85" s="51">
        <v>2.4</v>
      </c>
      <c r="AD85" s="52">
        <f>X$2 + (3/($AC$2^2))*(X$4-X$2)*$AC85^2 - (2/($AC$2^3))*(X$4-X$2)*$AC85^3</f>
        <v>113.11498112000001</v>
      </c>
      <c r="AE85" s="52">
        <f>Y$2 + (3/($AC$2^2))*(Y$4-Y$2)*$AC85^2 - (2/($AC$2^3))*(Y$4-Y$2)*$AC85^3</f>
        <v>-10.970785279999994</v>
      </c>
      <c r="AF85" s="52">
        <f>Z$2 + (3/($AC$2^2))*(Z$4-Z$2)*$AC85^2 - (2/($AC$2^3))*(Z$4-Z$2)*$AC85^3</f>
        <v>102.14418688000002</v>
      </c>
      <c r="AG85" s="52">
        <f t="shared" si="9"/>
        <v>-22.855813119999979</v>
      </c>
      <c r="AH85" s="52">
        <f t="shared" si="10"/>
        <v>113.64575259743684</v>
      </c>
      <c r="AI85" s="52">
        <f t="shared" si="11"/>
        <v>-9.6685501479262997E-2</v>
      </c>
      <c r="AJ85" s="52">
        <f t="shared" si="12"/>
        <v>-0.19846700171423931</v>
      </c>
      <c r="AK85" s="52">
        <f t="shared" si="13"/>
        <v>-5.5396711748676477</v>
      </c>
      <c r="AL85" s="52">
        <f t="shared" si="14"/>
        <v>-11.371321570841587</v>
      </c>
      <c r="AM85" s="52">
        <f t="shared" si="15"/>
        <v>115.92128914403163</v>
      </c>
      <c r="AO85" s="78">
        <v>80</v>
      </c>
      <c r="AP85" s="52">
        <v>-9.6685501479262997E-2</v>
      </c>
      <c r="AQ85" s="52">
        <v>-0.19846700171423931</v>
      </c>
      <c r="AR85" s="52">
        <v>115.92128914403163</v>
      </c>
      <c r="AS85">
        <f t="shared" si="16"/>
        <v>113.11498112000001</v>
      </c>
      <c r="AT85">
        <f t="shared" si="17"/>
        <v>-10.970785279999994</v>
      </c>
      <c r="AU85">
        <f>d_1+AR85*SIN(AQ85)</f>
        <v>102.14418688000002</v>
      </c>
    </row>
    <row r="86" spans="28:47">
      <c r="AB86" s="78">
        <v>81</v>
      </c>
      <c r="AC86" s="51">
        <v>2.4299999999999997</v>
      </c>
      <c r="AD86" s="52">
        <f>X$2 + (3/($AC$2^2))*(X$4-X$2)*$AC86^2 - (2/($AC$2^3))*(X$4-X$2)*$AC86^3</f>
        <v>112.99005577646001</v>
      </c>
      <c r="AE86" s="52">
        <f>Y$2 + (3/($AC$2^2))*(Y$4-Y$2)*$AC86^2 - (2/($AC$2^3))*(Y$4-Y$2)*$AC86^3</f>
        <v>-11.086100967239995</v>
      </c>
      <c r="AF86" s="52">
        <f>Z$2 + (3/($AC$2^2))*(Z$4-Z$2)*$AC86^2 - (2/($AC$2^3))*(Z$4-Z$2)*$AC86^3</f>
        <v>101.90394575504001</v>
      </c>
      <c r="AG86" s="52">
        <f t="shared" si="9"/>
        <v>-23.096054244959987</v>
      </c>
      <c r="AH86" s="52">
        <f t="shared" si="10"/>
        <v>113.53261354792896</v>
      </c>
      <c r="AI86" s="52">
        <f t="shared" si="11"/>
        <v>-9.7802685333026107E-2</v>
      </c>
      <c r="AJ86" s="52">
        <f t="shared" si="12"/>
        <v>-0.20069242069863061</v>
      </c>
      <c r="AK86" s="52">
        <f t="shared" si="13"/>
        <v>-5.6036810946284339</v>
      </c>
      <c r="AL86" s="52">
        <f t="shared" si="14"/>
        <v>-11.498828686295498</v>
      </c>
      <c r="AM86" s="52">
        <f t="shared" si="15"/>
        <v>115.85802544800043</v>
      </c>
      <c r="AO86" s="78">
        <v>81</v>
      </c>
      <c r="AP86" s="52">
        <v>-9.7802685333026107E-2</v>
      </c>
      <c r="AQ86" s="52">
        <v>-0.20069242069863061</v>
      </c>
      <c r="AR86" s="52">
        <v>115.85802544800043</v>
      </c>
      <c r="AS86">
        <f t="shared" si="16"/>
        <v>112.99005577646001</v>
      </c>
      <c r="AT86">
        <f t="shared" si="17"/>
        <v>-11.086100967239995</v>
      </c>
      <c r="AU86">
        <f>d_1+AR86*SIN(AQ86)</f>
        <v>101.90394575504001</v>
      </c>
    </row>
    <row r="87" spans="28:47">
      <c r="AB87" s="78">
        <v>82</v>
      </c>
      <c r="AC87" s="51">
        <v>2.46</v>
      </c>
      <c r="AD87" s="52">
        <f>X$2 + (3/($AC$2^2))*(X$4-X$2)*$AC87^2 - (2/($AC$2^3))*(X$4-X$2)*$AC87^3</f>
        <v>112.87006483808</v>
      </c>
      <c r="AE87" s="52">
        <f>Y$2 + (3/($AC$2^2))*(Y$4-Y$2)*$AC87^2 - (2/($AC$2^3))*(Y$4-Y$2)*$AC87^3</f>
        <v>-11.196861819519995</v>
      </c>
      <c r="AF87" s="52">
        <f>Z$2 + (3/($AC$2^2))*(Z$4-Z$2)*$AC87^2 - (2/($AC$2^3))*(Z$4-Z$2)*$AC87^3</f>
        <v>101.67319387392</v>
      </c>
      <c r="AG87" s="52">
        <f t="shared" si="9"/>
        <v>-23.326806126080001</v>
      </c>
      <c r="AH87" s="52">
        <f t="shared" si="10"/>
        <v>113.42407703463056</v>
      </c>
      <c r="AI87" s="52">
        <f t="shared" si="11"/>
        <v>-9.8877838890030281E-2</v>
      </c>
      <c r="AJ87" s="52">
        <f t="shared" si="12"/>
        <v>-0.20283198502035565</v>
      </c>
      <c r="AK87" s="52">
        <f t="shared" si="13"/>
        <v>-5.6652828557732517</v>
      </c>
      <c r="AL87" s="52">
        <f t="shared" si="14"/>
        <v>-11.621416691927115</v>
      </c>
      <c r="AM87" s="52">
        <f t="shared" si="15"/>
        <v>115.79793234424149</v>
      </c>
      <c r="AO87" s="78">
        <v>82</v>
      </c>
      <c r="AP87" s="52">
        <v>-9.8877838890030281E-2</v>
      </c>
      <c r="AQ87" s="52">
        <v>-0.20283198502035565</v>
      </c>
      <c r="AR87" s="52">
        <v>115.79793234424149</v>
      </c>
      <c r="AS87">
        <f t="shared" si="16"/>
        <v>112.87006483808</v>
      </c>
      <c r="AT87">
        <f t="shared" si="17"/>
        <v>-11.196861819519995</v>
      </c>
      <c r="AU87">
        <f>d_1+AR87*SIN(AQ87)</f>
        <v>101.67319387392</v>
      </c>
    </row>
    <row r="88" spans="28:47">
      <c r="AB88" s="78">
        <v>83</v>
      </c>
      <c r="AC88" s="51">
        <v>2.4899999999999998</v>
      </c>
      <c r="AD88" s="52">
        <f>X$2 + (3/($AC$2^2))*(X$4-X$2)*$AC88^2 - (2/($AC$2^3))*(X$4-X$2)*$AC88^3</f>
        <v>112.75516747922001</v>
      </c>
      <c r="AE88" s="52">
        <f>Y$2 + (3/($AC$2^2))*(Y$4-Y$2)*$AC88^2 - (2/($AC$2^3))*(Y$4-Y$2)*$AC88^3</f>
        <v>-11.302920906679997</v>
      </c>
      <c r="AF88" s="52">
        <f>Z$2 + (3/($AC$2^2))*(Z$4-Z$2)*$AC88^2 - (2/($AC$2^3))*(Z$4-Z$2)*$AC88^3</f>
        <v>101.45223734128001</v>
      </c>
      <c r="AG88" s="52">
        <f t="shared" si="9"/>
        <v>-23.547762658719989</v>
      </c>
      <c r="AH88" s="52">
        <f t="shared" si="10"/>
        <v>113.32027097695106</v>
      </c>
      <c r="AI88" s="52">
        <f t="shared" si="11"/>
        <v>-9.9909281613901418E-2</v>
      </c>
      <c r="AJ88" s="52">
        <f t="shared" si="12"/>
        <v>-0.20488258240703178</v>
      </c>
      <c r="AK88" s="52">
        <f t="shared" si="13"/>
        <v>-5.7243801706605453</v>
      </c>
      <c r="AL88" s="52">
        <f t="shared" si="14"/>
        <v>-11.738907267664212</v>
      </c>
      <c r="AM88" s="52">
        <f t="shared" si="15"/>
        <v>115.74100803311255</v>
      </c>
      <c r="AO88" s="78">
        <v>83</v>
      </c>
      <c r="AP88" s="52">
        <v>-9.9909281613901418E-2</v>
      </c>
      <c r="AQ88" s="52">
        <v>-0.20488258240703178</v>
      </c>
      <c r="AR88" s="52">
        <v>115.74100803311255</v>
      </c>
      <c r="AS88">
        <f t="shared" si="16"/>
        <v>112.75516747921999</v>
      </c>
      <c r="AT88">
        <f t="shared" si="17"/>
        <v>-11.302920906679997</v>
      </c>
      <c r="AU88">
        <f>d_1+AR88*SIN(AQ88)</f>
        <v>101.45223734128001</v>
      </c>
    </row>
    <row r="89" spans="28:47">
      <c r="AB89" s="78">
        <v>84</v>
      </c>
      <c r="AC89" s="51">
        <v>2.52</v>
      </c>
      <c r="AD89" s="52">
        <f>X$2 + (3/($AC$2^2))*(X$4-X$2)*$AC89^2 - (2/($AC$2^3))*(X$4-X$2)*$AC89^3</f>
        <v>112.64552287424</v>
      </c>
      <c r="AE89" s="52">
        <f>Y$2 + (3/($AC$2^2))*(Y$4-Y$2)*$AC89^2 - (2/($AC$2^3))*(Y$4-Y$2)*$AC89^3</f>
        <v>-11.404131298559999</v>
      </c>
      <c r="AF89" s="52">
        <f>Z$2 + (3/($AC$2^2))*(Z$4-Z$2)*$AC89^2 - (2/($AC$2^3))*(Z$4-Z$2)*$AC89^3</f>
        <v>101.24138226176001</v>
      </c>
      <c r="AG89" s="52">
        <f t="shared" si="9"/>
        <v>-23.758617738239991</v>
      </c>
      <c r="AH89" s="52">
        <f t="shared" si="10"/>
        <v>113.22132323147315</v>
      </c>
      <c r="AI89" s="52">
        <f t="shared" si="11"/>
        <v>-0.1008953325715609</v>
      </c>
      <c r="AJ89" s="52">
        <f t="shared" si="12"/>
        <v>-0.20684110679403891</v>
      </c>
      <c r="AK89" s="52">
        <f t="shared" si="13"/>
        <v>-5.7808767289192664</v>
      </c>
      <c r="AL89" s="52">
        <f t="shared" si="14"/>
        <v>-11.851122449113168</v>
      </c>
      <c r="AM89" s="52">
        <f t="shared" si="15"/>
        <v>115.6872505988345</v>
      </c>
      <c r="AO89" s="78">
        <v>84</v>
      </c>
      <c r="AP89" s="52">
        <v>-0.1008953325715609</v>
      </c>
      <c r="AQ89" s="52">
        <v>-0.20684110679403891</v>
      </c>
      <c r="AR89" s="52">
        <v>115.6872505988345</v>
      </c>
      <c r="AS89">
        <f t="shared" si="16"/>
        <v>112.64552287424</v>
      </c>
      <c r="AT89">
        <f t="shared" si="17"/>
        <v>-11.404131298559999</v>
      </c>
      <c r="AU89">
        <f>d_1+AR89*SIN(AQ89)</f>
        <v>101.24138226176001</v>
      </c>
    </row>
    <row r="90" spans="28:47">
      <c r="AB90" s="78">
        <v>85</v>
      </c>
      <c r="AC90" s="51">
        <v>2.5499999999999998</v>
      </c>
      <c r="AD90" s="52">
        <f>X$2 + (3/($AC$2^2))*(X$4-X$2)*$AC90^2 - (2/($AC$2^3))*(X$4-X$2)*$AC90^3</f>
        <v>112.5412901975</v>
      </c>
      <c r="AE90" s="52">
        <f>Y$2 + (3/($AC$2^2))*(Y$4-Y$2)*$AC90^2 - (2/($AC$2^3))*(Y$4-Y$2)*$AC90^3</f>
        <v>-11.500346064999995</v>
      </c>
      <c r="AF90" s="52">
        <f>Z$2 + (3/($AC$2^2))*(Z$4-Z$2)*$AC90^2 - (2/($AC$2^3))*(Z$4-Z$2)*$AC90^3</f>
        <v>101.04093474000001</v>
      </c>
      <c r="AG90" s="52">
        <f t="shared" si="9"/>
        <v>-23.959065259999988</v>
      </c>
      <c r="AH90" s="52">
        <f t="shared" si="10"/>
        <v>113.12736167228807</v>
      </c>
      <c r="AI90" s="52">
        <f t="shared" si="11"/>
        <v>-0.10183431166303369</v>
      </c>
      <c r="AJ90" s="52">
        <f t="shared" si="12"/>
        <v>-0.20870445915802305</v>
      </c>
      <c r="AK90" s="52">
        <f t="shared" si="13"/>
        <v>-5.8346762679116866</v>
      </c>
      <c r="AL90" s="52">
        <f t="shared" si="14"/>
        <v>-11.957884675315183</v>
      </c>
      <c r="AM90" s="52">
        <f t="shared" si="15"/>
        <v>115.63665840496088</v>
      </c>
      <c r="AO90" s="78">
        <v>85</v>
      </c>
      <c r="AP90" s="52">
        <v>-0.10183431166303369</v>
      </c>
      <c r="AQ90" s="52">
        <v>-0.20870445915802305</v>
      </c>
      <c r="AR90" s="52">
        <v>115.63665840496088</v>
      </c>
      <c r="AS90">
        <f t="shared" si="16"/>
        <v>112.5412901975</v>
      </c>
      <c r="AT90">
        <f t="shared" si="17"/>
        <v>-11.500346064999995</v>
      </c>
      <c r="AU90">
        <f>d_1+AR90*SIN(AQ90)</f>
        <v>101.04093474000001</v>
      </c>
    </row>
    <row r="91" spans="28:47">
      <c r="AB91" s="78">
        <v>86</v>
      </c>
      <c r="AC91" s="51">
        <v>2.58</v>
      </c>
      <c r="AD91" s="52">
        <f>X$2 + (3/($AC$2^2))*(X$4-X$2)*$AC91^2 - (2/($AC$2^3))*(X$4-X$2)*$AC91^3</f>
        <v>112.44262862336001</v>
      </c>
      <c r="AE91" s="52">
        <f>Y$2 + (3/($AC$2^2))*(Y$4-Y$2)*$AC91^2 - (2/($AC$2^3))*(Y$4-Y$2)*$AC91^3</f>
        <v>-11.591418275839997</v>
      </c>
      <c r="AF91" s="52">
        <f>Z$2 + (3/($AC$2^2))*(Z$4-Z$2)*$AC91^2 - (2/($AC$2^3))*(Z$4-Z$2)*$AC91^3</f>
        <v>100.85120088064001</v>
      </c>
      <c r="AG91" s="52">
        <f t="shared" si="9"/>
        <v>-24.148799119359992</v>
      </c>
      <c r="AH91" s="52">
        <f t="shared" si="10"/>
        <v>113.03851427445575</v>
      </c>
      <c r="AI91" s="52">
        <f t="shared" si="11"/>
        <v>-0.10272454089407755</v>
      </c>
      <c r="AJ91" s="52">
        <f t="shared" si="12"/>
        <v>-0.21046954832686915</v>
      </c>
      <c r="AK91" s="52">
        <f t="shared" si="13"/>
        <v>-5.885682645649676</v>
      </c>
      <c r="AL91" s="52">
        <f t="shared" si="14"/>
        <v>-12.059016835154319</v>
      </c>
      <c r="AM91" s="52">
        <f t="shared" si="15"/>
        <v>115.58923050303405</v>
      </c>
      <c r="AO91" s="78">
        <v>86</v>
      </c>
      <c r="AP91" s="52">
        <v>-0.10272454089407755</v>
      </c>
      <c r="AQ91" s="52">
        <v>-0.21046954832686915</v>
      </c>
      <c r="AR91" s="52">
        <v>115.58923050303405</v>
      </c>
      <c r="AS91">
        <f t="shared" si="16"/>
        <v>112.44262862335999</v>
      </c>
      <c r="AT91">
        <f t="shared" si="17"/>
        <v>-11.591418275839994</v>
      </c>
      <c r="AU91">
        <f>d_1+AR91*SIN(AQ91)</f>
        <v>100.85120088064001</v>
      </c>
    </row>
    <row r="92" spans="28:47">
      <c r="AB92" s="78">
        <v>87</v>
      </c>
      <c r="AC92" s="51">
        <v>2.61</v>
      </c>
      <c r="AD92" s="52">
        <f>X$2 + (3/($AC$2^2))*(X$4-X$2)*$AC92^2 - (2/($AC$2^3))*(X$4-X$2)*$AC92^3</f>
        <v>112.34969732618001</v>
      </c>
      <c r="AE92" s="52">
        <f>Y$2 + (3/($AC$2^2))*(Y$4-Y$2)*$AC92^2 - (2/($AC$2^3))*(Y$4-Y$2)*$AC92^3</f>
        <v>-11.677201000919997</v>
      </c>
      <c r="AF92" s="52">
        <f>Z$2 + (3/($AC$2^2))*(Z$4-Z$2)*$AC92^2 - (2/($AC$2^3))*(Z$4-Z$2)*$AC92^3</f>
        <v>100.67248678832001</v>
      </c>
      <c r="AG92" s="52">
        <f t="shared" si="9"/>
        <v>-24.327513211679985</v>
      </c>
      <c r="AH92" s="52">
        <f t="shared" si="10"/>
        <v>112.95490920053075</v>
      </c>
      <c r="AI92" s="52">
        <f t="shared" si="11"/>
        <v>-0.10356434569105052</v>
      </c>
      <c r="AJ92" s="52">
        <f t="shared" si="12"/>
        <v>-0.21213329176995066</v>
      </c>
      <c r="AK92" s="52">
        <f t="shared" si="13"/>
        <v>-5.9337999161310684</v>
      </c>
      <c r="AL92" s="52">
        <f t="shared" si="14"/>
        <v>-12.154342312635453</v>
      </c>
      <c r="AM92" s="52">
        <f t="shared" si="15"/>
        <v>115.54496705423655</v>
      </c>
      <c r="AO92" s="78">
        <v>87</v>
      </c>
      <c r="AP92" s="52">
        <v>-0.10356434569105052</v>
      </c>
      <c r="AQ92" s="52">
        <v>-0.21213329176995066</v>
      </c>
      <c r="AR92" s="52">
        <v>115.54496705423655</v>
      </c>
      <c r="AS92">
        <f t="shared" si="16"/>
        <v>112.34969732617999</v>
      </c>
      <c r="AT92">
        <f t="shared" si="17"/>
        <v>-11.677201000919995</v>
      </c>
      <c r="AU92">
        <f>d_1+AR92*SIN(AQ92)</f>
        <v>100.67248678832001</v>
      </c>
    </row>
    <row r="93" spans="28:47">
      <c r="AB93" s="78">
        <v>88</v>
      </c>
      <c r="AC93" s="51">
        <v>2.6399999999999997</v>
      </c>
      <c r="AD93" s="52">
        <f>X$2 + (3/($AC$2^2))*(X$4-X$2)*$AC93^2 - (2/($AC$2^3))*(X$4-X$2)*$AC93^3</f>
        <v>112.26265548032001</v>
      </c>
      <c r="AE93" s="52">
        <f>Y$2 + (3/($AC$2^2))*(Y$4-Y$2)*$AC93^2 - (2/($AC$2^3))*(Y$4-Y$2)*$AC93^3</f>
        <v>-11.757547310079996</v>
      </c>
      <c r="AF93" s="52">
        <f>Z$2 + (3/($AC$2^2))*(Z$4-Z$2)*$AC93^2 - (2/($AC$2^3))*(Z$4-Z$2)*$AC93^3</f>
        <v>100.50509856768002</v>
      </c>
      <c r="AG93" s="52">
        <f t="shared" si="9"/>
        <v>-24.494901432319978</v>
      </c>
      <c r="AH93" s="52">
        <f t="shared" si="10"/>
        <v>112.87667489008433</v>
      </c>
      <c r="AI93" s="52">
        <f t="shared" si="11"/>
        <v>-0.10435205625736926</v>
      </c>
      <c r="AJ93" s="52">
        <f t="shared" si="12"/>
        <v>-0.21369261637320316</v>
      </c>
      <c r="AK93" s="52">
        <f t="shared" si="13"/>
        <v>-5.9789324070589922</v>
      </c>
      <c r="AL93" s="52">
        <f t="shared" si="14"/>
        <v>-12.243685031292735</v>
      </c>
      <c r="AM93" s="52">
        <f t="shared" si="15"/>
        <v>115.5038697638346</v>
      </c>
      <c r="AO93" s="78">
        <v>88</v>
      </c>
      <c r="AP93" s="52">
        <v>-0.10435205625736926</v>
      </c>
      <c r="AQ93" s="52">
        <v>-0.21369261637320316</v>
      </c>
      <c r="AR93" s="52">
        <v>115.5038697638346</v>
      </c>
      <c r="AS93">
        <f t="shared" si="16"/>
        <v>112.26265548032001</v>
      </c>
      <c r="AT93">
        <f t="shared" si="17"/>
        <v>-11.757547310079996</v>
      </c>
      <c r="AU93">
        <f>d_1+AR93*SIN(AQ93)</f>
        <v>100.50509856768002</v>
      </c>
    </row>
    <row r="94" spans="28:47">
      <c r="AB94" s="78">
        <v>89</v>
      </c>
      <c r="AC94" s="51">
        <v>2.67</v>
      </c>
      <c r="AD94" s="52">
        <f>X$2 + (3/($AC$2^2))*(X$4-X$2)*$AC94^2 - (2/($AC$2^3))*(X$4-X$2)*$AC94^3</f>
        <v>112.18166226014</v>
      </c>
      <c r="AE94" s="52">
        <f>Y$2 + (3/($AC$2^2))*(Y$4-Y$2)*$AC94^2 - (2/($AC$2^3))*(Y$4-Y$2)*$AC94^3</f>
        <v>-11.832310273159997</v>
      </c>
      <c r="AF94" s="52">
        <f>Z$2 + (3/($AC$2^2))*(Z$4-Z$2)*$AC94^2 - (2/($AC$2^3))*(Z$4-Z$2)*$AC94^3</f>
        <v>100.34934232336001</v>
      </c>
      <c r="AG94" s="52">
        <f t="shared" si="9"/>
        <v>-24.650657676639995</v>
      </c>
      <c r="AH94" s="52">
        <f t="shared" si="10"/>
        <v>112.80394015214384</v>
      </c>
      <c r="AI94" s="52">
        <f t="shared" si="11"/>
        <v>-0.10508600897083886</v>
      </c>
      <c r="AJ94" s="52">
        <f t="shared" si="12"/>
        <v>-0.2151444592043151</v>
      </c>
      <c r="AK94" s="52">
        <f t="shared" si="13"/>
        <v>-6.0209847999029744</v>
      </c>
      <c r="AL94" s="52">
        <f t="shared" si="14"/>
        <v>-12.326869498031773</v>
      </c>
      <c r="AM94" s="52">
        <f t="shared" si="15"/>
        <v>115.46594232820057</v>
      </c>
      <c r="AO94" s="78">
        <v>89</v>
      </c>
      <c r="AP94" s="52">
        <v>-0.10508600897083886</v>
      </c>
      <c r="AQ94" s="52">
        <v>-0.2151444592043151</v>
      </c>
      <c r="AR94" s="52">
        <v>115.46594232820057</v>
      </c>
      <c r="AS94">
        <f t="shared" si="16"/>
        <v>112.18166226014003</v>
      </c>
      <c r="AT94">
        <f t="shared" si="17"/>
        <v>-11.832310273160001</v>
      </c>
      <c r="AU94">
        <f>d_1+AR94*SIN(AQ94)</f>
        <v>100.34934232336001</v>
      </c>
    </row>
    <row r="95" spans="28:47">
      <c r="AB95" s="78">
        <v>90</v>
      </c>
      <c r="AC95" s="51">
        <v>2.6999999999999997</v>
      </c>
      <c r="AD95" s="52">
        <f>X$2 + (3/($AC$2^2))*(X$4-X$2)*$AC95^2 - (2/($AC$2^3))*(X$4-X$2)*$AC95^3</f>
        <v>112.10687684</v>
      </c>
      <c r="AE95" s="52">
        <f>Y$2 + (3/($AC$2^2))*(Y$4-Y$2)*$AC95^2 - (2/($AC$2^3))*(Y$4-Y$2)*$AC95^3</f>
        <v>-11.901342959999994</v>
      </c>
      <c r="AF95" s="52">
        <f>Z$2 + (3/($AC$2^2))*(Z$4-Z$2)*$AC95^2 - (2/($AC$2^3))*(Z$4-Z$2)*$AC95^3</f>
        <v>100.20552416000001</v>
      </c>
      <c r="AG95" s="52">
        <f t="shared" si="9"/>
        <v>-24.79447583999999</v>
      </c>
      <c r="AH95" s="52">
        <f t="shared" si="10"/>
        <v>112.73683426046018</v>
      </c>
      <c r="AI95" s="52">
        <f t="shared" si="11"/>
        <v>-0.10576454782106544</v>
      </c>
      <c r="AJ95" s="52">
        <f t="shared" si="12"/>
        <v>-0.21648576827409019</v>
      </c>
      <c r="AK95" s="52">
        <f t="shared" si="13"/>
        <v>-6.0598622122566166</v>
      </c>
      <c r="AL95" s="52">
        <f t="shared" si="14"/>
        <v>-12.403720846752504</v>
      </c>
      <c r="AM95" s="52">
        <f t="shared" si="15"/>
        <v>115.43119089418948</v>
      </c>
      <c r="AO95" s="78">
        <v>90</v>
      </c>
      <c r="AP95" s="52">
        <v>-0.10576454782106544</v>
      </c>
      <c r="AQ95" s="52">
        <v>-0.21648576827409019</v>
      </c>
      <c r="AR95" s="52">
        <v>115.43119089418948</v>
      </c>
      <c r="AS95">
        <f t="shared" si="16"/>
        <v>112.10687684</v>
      </c>
      <c r="AT95">
        <f t="shared" si="17"/>
        <v>-11.901342959999994</v>
      </c>
      <c r="AU95">
        <f>d_1+AR95*SIN(AQ95)</f>
        <v>100.20552416000001</v>
      </c>
    </row>
    <row r="96" spans="28:47">
      <c r="AB96" s="78">
        <v>91</v>
      </c>
      <c r="AC96" s="51">
        <v>2.73</v>
      </c>
      <c r="AD96" s="52">
        <f>X$2 + (3/($AC$2^2))*(X$4-X$2)*$AC96^2 - (2/($AC$2^3))*(X$4-X$2)*$AC96^3</f>
        <v>112.03845839425999</v>
      </c>
      <c r="AE96" s="52">
        <f>Y$2 + (3/($AC$2^2))*(Y$4-Y$2)*$AC96^2 - (2/($AC$2^3))*(Y$4-Y$2)*$AC96^3</f>
        <v>-11.964498440439993</v>
      </c>
      <c r="AF96" s="52">
        <f>Z$2 + (3/($AC$2^2))*(Z$4-Z$2)*$AC96^2 - (2/($AC$2^3))*(Z$4-Z$2)*$AC96^3</f>
        <v>100.07395018224001</v>
      </c>
      <c r="AG96" s="52">
        <f t="shared" si="9"/>
        <v>-24.926049817759989</v>
      </c>
      <c r="AH96" s="52">
        <f t="shared" si="10"/>
        <v>112.67548705150388</v>
      </c>
      <c r="AI96" s="52">
        <f t="shared" si="11"/>
        <v>-0.10638602588609004</v>
      </c>
      <c r="AJ96" s="52">
        <f t="shared" si="12"/>
        <v>-0.21771350330080924</v>
      </c>
      <c r="AK96" s="52">
        <f t="shared" si="13"/>
        <v>-6.0954702824424833</v>
      </c>
      <c r="AL96" s="52">
        <f t="shared" si="14"/>
        <v>-12.474064882143887</v>
      </c>
      <c r="AM96" s="52">
        <f t="shared" si="15"/>
        <v>115.39962453063299</v>
      </c>
      <c r="AO96" s="78">
        <v>91</v>
      </c>
      <c r="AP96" s="52">
        <v>-0.10638602588609004</v>
      </c>
      <c r="AQ96" s="52">
        <v>-0.21771350330080924</v>
      </c>
      <c r="AR96" s="52">
        <v>115.39962453063299</v>
      </c>
      <c r="AS96">
        <f t="shared" si="16"/>
        <v>112.03845839425999</v>
      </c>
      <c r="AT96">
        <f t="shared" si="17"/>
        <v>-11.964498440439993</v>
      </c>
      <c r="AU96">
        <f>d_1+AR96*SIN(AQ96)</f>
        <v>100.07395018224001</v>
      </c>
    </row>
    <row r="97" spans="28:47">
      <c r="AB97" s="78">
        <v>92</v>
      </c>
      <c r="AC97" s="51">
        <v>2.76</v>
      </c>
      <c r="AD97" s="52">
        <f>X$2 + (3/($AC$2^2))*(X$4-X$2)*$AC97^2 - (2/($AC$2^3))*(X$4-X$2)*$AC97^3</f>
        <v>111.97656609728001</v>
      </c>
      <c r="AE97" s="52">
        <f>Y$2 + (3/($AC$2^2))*(Y$4-Y$2)*$AC97^2 - (2/($AC$2^3))*(Y$4-Y$2)*$AC97^3</f>
        <v>-12.021629784319991</v>
      </c>
      <c r="AF97" s="52">
        <f>Z$2 + (3/($AC$2^2))*(Z$4-Z$2)*$AC97^2 - (2/($AC$2^3))*(Z$4-Z$2)*$AC97^3</f>
        <v>99.954926494720013</v>
      </c>
      <c r="AG97" s="52">
        <f t="shared" si="9"/>
        <v>-25.045073505279987</v>
      </c>
      <c r="AH97" s="52">
        <f t="shared" si="10"/>
        <v>112.62002902507959</v>
      </c>
      <c r="AI97" s="52">
        <f t="shared" si="11"/>
        <v>-0.10694880684730534</v>
      </c>
      <c r="AJ97" s="52">
        <f t="shared" si="12"/>
        <v>-0.21882463648518802</v>
      </c>
      <c r="AK97" s="52">
        <f t="shared" si="13"/>
        <v>-6.1277152563104362</v>
      </c>
      <c r="AL97" s="52">
        <f t="shared" si="14"/>
        <v>-12.537728124085723</v>
      </c>
      <c r="AM97" s="52">
        <f t="shared" si="15"/>
        <v>115.37125571170077</v>
      </c>
      <c r="AO97" s="78">
        <v>92</v>
      </c>
      <c r="AP97" s="52">
        <v>-0.10694880684730534</v>
      </c>
      <c r="AQ97" s="52">
        <v>-0.21882463648518802</v>
      </c>
      <c r="AR97" s="52">
        <v>115.37125571170077</v>
      </c>
      <c r="AS97">
        <f t="shared" si="16"/>
        <v>111.97656609728001</v>
      </c>
      <c r="AT97">
        <f t="shared" si="17"/>
        <v>-12.021629784319991</v>
      </c>
      <c r="AU97">
        <f>d_1+AR97*SIN(AQ97)</f>
        <v>99.954926494720013</v>
      </c>
    </row>
    <row r="98" spans="28:47">
      <c r="AB98" s="78">
        <v>93</v>
      </c>
      <c r="AC98" s="51">
        <v>2.79</v>
      </c>
      <c r="AD98" s="52">
        <f>X$2 + (3/($AC$2^2))*(X$4-X$2)*$AC98^2 - (2/($AC$2^3))*(X$4-X$2)*$AC98^3</f>
        <v>111.92135912342002</v>
      </c>
      <c r="AE98" s="52">
        <f>Y$2 + (3/($AC$2^2))*(Y$4-Y$2)*$AC98^2 - (2/($AC$2^3))*(Y$4-Y$2)*$AC98^3</f>
        <v>-12.072590061479996</v>
      </c>
      <c r="AF98" s="52">
        <f>Z$2 + (3/($AC$2^2))*(Z$4-Z$2)*$AC98^2 - (2/($AC$2^3))*(Z$4-Z$2)*$AC98^3</f>
        <v>99.848759202080004</v>
      </c>
      <c r="AG98" s="52">
        <f t="shared" si="9"/>
        <v>-25.151240797919996</v>
      </c>
      <c r="AH98" s="52">
        <f t="shared" si="10"/>
        <v>112.57059144743843</v>
      </c>
      <c r="AI98" s="52">
        <f t="shared" si="11"/>
        <v>-0.10745126654164167</v>
      </c>
      <c r="AJ98" s="52">
        <f t="shared" si="12"/>
        <v>-0.21981615330431431</v>
      </c>
      <c r="AK98" s="52">
        <f t="shared" si="13"/>
        <v>-6.1565040761713403</v>
      </c>
      <c r="AL98" s="52">
        <f t="shared" si="14"/>
        <v>-12.594537853137895</v>
      </c>
      <c r="AM98" s="52">
        <f t="shared" si="15"/>
        <v>115.34610081186555</v>
      </c>
      <c r="AO98" s="78">
        <v>93</v>
      </c>
      <c r="AP98" s="52">
        <v>-0.10745126654164167</v>
      </c>
      <c r="AQ98" s="52">
        <v>-0.21981615330431431</v>
      </c>
      <c r="AR98" s="52">
        <v>115.34610081186555</v>
      </c>
      <c r="AS98">
        <f t="shared" si="16"/>
        <v>111.92135912342</v>
      </c>
      <c r="AT98">
        <f t="shared" si="17"/>
        <v>-12.072590061479994</v>
      </c>
      <c r="AU98">
        <f>d_1+AR98*SIN(AQ98)</f>
        <v>99.848759202080004</v>
      </c>
    </row>
    <row r="99" spans="28:47">
      <c r="AB99" s="78">
        <v>94</v>
      </c>
      <c r="AC99" s="51">
        <v>2.82</v>
      </c>
      <c r="AD99" s="52">
        <f>X$2 + (3/($AC$2^2))*(X$4-X$2)*$AC99^2 - (2/($AC$2^3))*(X$4-X$2)*$AC99^3</f>
        <v>111.87299664704</v>
      </c>
      <c r="AE99" s="52">
        <f>Y$2 + (3/($AC$2^2))*(Y$4-Y$2)*$AC99^2 - (2/($AC$2^3))*(Y$4-Y$2)*$AC99^3</f>
        <v>-12.117232341759994</v>
      </c>
      <c r="AF99" s="52">
        <f>Z$2 + (3/($AC$2^2))*(Z$4-Z$2)*$AC99^2 - (2/($AC$2^3))*(Z$4-Z$2)*$AC99^3</f>
        <v>99.755754408960001</v>
      </c>
      <c r="AG99" s="52">
        <f t="shared" si="9"/>
        <v>-25.244245591039999</v>
      </c>
      <c r="AH99" s="52">
        <f t="shared" si="10"/>
        <v>112.52730645675661</v>
      </c>
      <c r="AI99" s="52">
        <f t="shared" si="11"/>
        <v>-0.10789179454992551</v>
      </c>
      <c r="AJ99" s="52">
        <f t="shared" si="12"/>
        <v>-0.22068505333372246</v>
      </c>
      <c r="AK99" s="52">
        <f t="shared" si="13"/>
        <v>-6.1817444718033085</v>
      </c>
      <c r="AL99" s="52">
        <f t="shared" si="14"/>
        <v>-12.644322157641774</v>
      </c>
      <c r="AM99" s="52">
        <f t="shared" si="15"/>
        <v>115.32418061219234</v>
      </c>
      <c r="AO99" s="78">
        <v>94</v>
      </c>
      <c r="AP99" s="52">
        <v>-0.10789179454992551</v>
      </c>
      <c r="AQ99" s="52">
        <v>-0.22068505333372246</v>
      </c>
      <c r="AR99" s="52">
        <v>115.32418061219234</v>
      </c>
      <c r="AS99">
        <f t="shared" si="16"/>
        <v>111.87299664704</v>
      </c>
      <c r="AT99">
        <f t="shared" si="17"/>
        <v>-12.117232341759992</v>
      </c>
      <c r="AU99">
        <f>d_1+AR99*SIN(AQ99)</f>
        <v>99.755754408960001</v>
      </c>
    </row>
    <row r="100" spans="28:47">
      <c r="AB100" s="78">
        <v>95</v>
      </c>
      <c r="AC100" s="51">
        <v>2.85</v>
      </c>
      <c r="AD100" s="52">
        <f>X$2 + (3/($AC$2^2))*(X$4-X$2)*$AC100^2 - (2/($AC$2^3))*(X$4-X$2)*$AC100^3</f>
        <v>111.83163784250002</v>
      </c>
      <c r="AE100" s="52">
        <f>Y$2 + (3/($AC$2^2))*(Y$4-Y$2)*$AC100^2 - (2/($AC$2^3))*(Y$4-Y$2)*$AC100^3</f>
        <v>-12.155409694999999</v>
      </c>
      <c r="AF100" s="52">
        <f>Z$2 + (3/($AC$2^2))*(Z$4-Z$2)*$AC100^2 - (2/($AC$2^3))*(Z$4-Z$2)*$AC100^3</f>
        <v>99.67621822000001</v>
      </c>
      <c r="AG100" s="52">
        <f t="shared" si="9"/>
        <v>-25.32378177999999</v>
      </c>
      <c r="AH100" s="52">
        <f t="shared" si="10"/>
        <v>112.49030717083753</v>
      </c>
      <c r="AI100" s="52">
        <f t="shared" si="11"/>
        <v>-0.10826879582023316</v>
      </c>
      <c r="AJ100" s="52">
        <f t="shared" si="12"/>
        <v>-0.22142835110754364</v>
      </c>
      <c r="AK100" s="52">
        <f t="shared" si="13"/>
        <v>-6.2033450534630079</v>
      </c>
      <c r="AL100" s="52">
        <f t="shared" si="14"/>
        <v>-12.686909983003199</v>
      </c>
      <c r="AM100" s="52">
        <f t="shared" si="15"/>
        <v>115.305520817654</v>
      </c>
      <c r="AO100" s="78">
        <v>95</v>
      </c>
      <c r="AP100" s="52">
        <v>-0.10826879582023316</v>
      </c>
      <c r="AQ100" s="52">
        <v>-0.22142835110754364</v>
      </c>
      <c r="AR100" s="52">
        <v>115.305520817654</v>
      </c>
      <c r="AS100">
        <f t="shared" si="16"/>
        <v>111.8316378425</v>
      </c>
      <c r="AT100">
        <f t="shared" si="17"/>
        <v>-12.155409694999999</v>
      </c>
      <c r="AU100">
        <f>d_1+AR100*SIN(AQ100)</f>
        <v>99.67621822000001</v>
      </c>
    </row>
    <row r="101" spans="28:47">
      <c r="AB101" s="78">
        <v>96</v>
      </c>
      <c r="AC101" s="51">
        <v>2.88</v>
      </c>
      <c r="AD101" s="52">
        <f>X$2 + (3/($AC$2^2))*(X$4-X$2)*$AC101^2 - (2/($AC$2^3))*(X$4-X$2)*$AC101^3</f>
        <v>111.79744188416001</v>
      </c>
      <c r="AE101" s="52">
        <f>Y$2 + (3/($AC$2^2))*(Y$4-Y$2)*$AC101^2 - (2/($AC$2^3))*(Y$4-Y$2)*$AC101^3</f>
        <v>-12.186975191039995</v>
      </c>
      <c r="AF101" s="52">
        <f>Z$2 + (3/($AC$2^2))*(Z$4-Z$2)*$AC101^2 - (2/($AC$2^3))*(Z$4-Z$2)*$AC101^3</f>
        <v>99.610456739840004</v>
      </c>
      <c r="AG101" s="52">
        <f t="shared" si="9"/>
        <v>-25.389543260159996</v>
      </c>
      <c r="AH101" s="52">
        <f t="shared" si="10"/>
        <v>112.45972779688361</v>
      </c>
      <c r="AI101" s="52">
        <f t="shared" si="11"/>
        <v>-0.10858069232497207</v>
      </c>
      <c r="AJ101" s="52">
        <f t="shared" si="12"/>
        <v>-0.22204307702743742</v>
      </c>
      <c r="AK101" s="52">
        <f t="shared" si="13"/>
        <v>-6.2212154068294296</v>
      </c>
      <c r="AL101" s="52">
        <f t="shared" si="14"/>
        <v>-12.72213118377041</v>
      </c>
      <c r="AM101" s="52">
        <f t="shared" si="15"/>
        <v>115.2901525851566</v>
      </c>
      <c r="AO101" s="78">
        <v>96</v>
      </c>
      <c r="AP101" s="52">
        <v>-0.10858069232497207</v>
      </c>
      <c r="AQ101" s="52">
        <v>-0.22204307702743742</v>
      </c>
      <c r="AR101" s="52">
        <v>115.2901525851566</v>
      </c>
      <c r="AS101">
        <f t="shared" si="16"/>
        <v>111.79744188415999</v>
      </c>
      <c r="AT101">
        <f t="shared" si="17"/>
        <v>-12.186975191039993</v>
      </c>
      <c r="AU101">
        <f>d_1+AR101*SIN(AQ101)</f>
        <v>99.610456739840004</v>
      </c>
    </row>
    <row r="102" spans="28:47">
      <c r="AB102" s="78">
        <v>97</v>
      </c>
      <c r="AC102" s="51">
        <v>2.9099999999999997</v>
      </c>
      <c r="AD102" s="52">
        <f>X$2 + (3/($AC$2^2))*(X$4-X$2)*$AC102^2 - (2/($AC$2^3))*(X$4-X$2)*$AC102^3</f>
        <v>111.77056794638001</v>
      </c>
      <c r="AE102" s="52">
        <f>Y$2 + (3/($AC$2^2))*(Y$4-Y$2)*$AC102^2 - (2/($AC$2^3))*(Y$4-Y$2)*$AC102^3</f>
        <v>-12.211781899719995</v>
      </c>
      <c r="AF102" s="52">
        <f>Z$2 + (3/($AC$2^2))*(Z$4-Z$2)*$AC102^2 - (2/($AC$2^3))*(Z$4-Z$2)*$AC102^3</f>
        <v>99.558776073120015</v>
      </c>
      <c r="AG102" s="52">
        <f t="shared" si="9"/>
        <v>-25.441223926879985</v>
      </c>
      <c r="AH102" s="52">
        <f t="shared" si="10"/>
        <v>112.43570374317351</v>
      </c>
      <c r="AI102" s="52">
        <f t="shared" si="11"/>
        <v>-0.10882592475033542</v>
      </c>
      <c r="AJ102" s="52">
        <f t="shared" si="12"/>
        <v>-0.22252627833176999</v>
      </c>
      <c r="AK102" s="52">
        <f t="shared" si="13"/>
        <v>-6.2352661898025072</v>
      </c>
      <c r="AL102" s="52">
        <f t="shared" si="14"/>
        <v>-12.749816579163882</v>
      </c>
      <c r="AM102" s="52">
        <f t="shared" si="15"/>
        <v>115.27811306193527</v>
      </c>
      <c r="AO102" s="78">
        <v>97</v>
      </c>
      <c r="AP102" s="52">
        <v>-0.10882592475033542</v>
      </c>
      <c r="AQ102" s="52">
        <v>-0.22252627833176999</v>
      </c>
      <c r="AR102" s="52">
        <v>115.27811306193527</v>
      </c>
      <c r="AS102">
        <f t="shared" si="16"/>
        <v>111.77056794638001</v>
      </c>
      <c r="AT102">
        <f t="shared" si="17"/>
        <v>-12.211781899719995</v>
      </c>
      <c r="AU102">
        <f>d_1+AR102*SIN(AQ102)</f>
        <v>99.558776073120015</v>
      </c>
    </row>
    <row r="103" spans="28:47">
      <c r="AB103" s="78">
        <v>98</v>
      </c>
      <c r="AC103" s="51">
        <v>2.94</v>
      </c>
      <c r="AD103" s="52">
        <f>X$2 + (3/($AC$2^2))*(X$4-X$2)*$AC103^2 - (2/($AC$2^3))*(X$4-X$2)*$AC103^3</f>
        <v>111.75117520352001</v>
      </c>
      <c r="AE103" s="52">
        <f>Y$2 + (3/($AC$2^2))*(Y$4-Y$2)*$AC103^2 - (2/($AC$2^3))*(Y$4-Y$2)*$AC103^3</f>
        <v>-12.229682890879999</v>
      </c>
      <c r="AF103" s="52">
        <f>Z$2 + (3/($AC$2^2))*(Z$4-Z$2)*$AC103^2 - (2/($AC$2^3))*(Z$4-Z$2)*$AC103^3</f>
        <v>99.521482324480019</v>
      </c>
      <c r="AG103" s="52">
        <f t="shared" si="9"/>
        <v>-25.478517675519981</v>
      </c>
      <c r="AH103" s="52">
        <f t="shared" si="10"/>
        <v>112.41837173246776</v>
      </c>
      <c r="AI103" s="52">
        <f t="shared" si="11"/>
        <v>-0.10900295421667767</v>
      </c>
      <c r="AJ103" s="52">
        <f t="shared" si="12"/>
        <v>-0.22287502013725333</v>
      </c>
      <c r="AK103" s="52">
        <f t="shared" si="13"/>
        <v>-6.2454092310733715</v>
      </c>
      <c r="AL103" s="52">
        <f t="shared" si="14"/>
        <v>-12.76979801275785</v>
      </c>
      <c r="AM103" s="52">
        <f t="shared" si="15"/>
        <v>115.26944593395551</v>
      </c>
      <c r="AO103" s="78">
        <v>98</v>
      </c>
      <c r="AP103" s="52">
        <v>-0.10900295421667767</v>
      </c>
      <c r="AQ103" s="52">
        <v>-0.22287502013725333</v>
      </c>
      <c r="AR103" s="52">
        <v>115.26944593395551</v>
      </c>
      <c r="AS103">
        <f t="shared" si="16"/>
        <v>111.75117520352001</v>
      </c>
      <c r="AT103">
        <f t="shared" si="17"/>
        <v>-12.229682890879999</v>
      </c>
      <c r="AU103">
        <f>d_1+AR103*SIN(AQ103)</f>
        <v>99.521482324480019</v>
      </c>
    </row>
    <row r="104" spans="28:47">
      <c r="AB104" s="78">
        <v>99</v>
      </c>
      <c r="AC104" s="51">
        <v>2.9699999999999998</v>
      </c>
      <c r="AD104" s="52">
        <f>X$2 + (3/($AC$2^2))*(X$4-X$2)*$AC104^2 - (2/($AC$2^3))*(X$4-X$2)*$AC104^3</f>
        <v>111.73942282994</v>
      </c>
      <c r="AE104" s="52">
        <f>Y$2 + (3/($AC$2^2))*(Y$4-Y$2)*$AC104^2 - (2/($AC$2^3))*(Y$4-Y$2)*$AC104^3</f>
        <v>-12.240531234359995</v>
      </c>
      <c r="AF104" s="52">
        <f>Z$2 + (3/($AC$2^2))*(Z$4-Z$2)*$AC104^2 - (2/($AC$2^3))*(Z$4-Z$2)*$AC104^3</f>
        <v>99.498881598560018</v>
      </c>
      <c r="AG104" s="52">
        <f t="shared" si="9"/>
        <v>-25.501118401439982</v>
      </c>
      <c r="AH104" s="52">
        <f t="shared" si="10"/>
        <v>112.40786991695668</v>
      </c>
      <c r="AI104" s="52">
        <f t="shared" si="11"/>
        <v>-0.10911026402826261</v>
      </c>
      <c r="AJ104" s="52">
        <f t="shared" si="12"/>
        <v>-0.22308638656597687</v>
      </c>
      <c r="AK104" s="52">
        <f t="shared" si="13"/>
        <v>-6.2515576303775324</v>
      </c>
      <c r="AL104" s="52">
        <f t="shared" si="14"/>
        <v>-12.781908417054462</v>
      </c>
      <c r="AM104" s="52">
        <f t="shared" si="15"/>
        <v>115.26420198392785</v>
      </c>
      <c r="AO104" s="78">
        <v>99</v>
      </c>
      <c r="AP104" s="52">
        <v>-0.10911026402826261</v>
      </c>
      <c r="AQ104" s="52">
        <v>-0.22308638656597687</v>
      </c>
      <c r="AR104" s="52">
        <v>115.26420198392785</v>
      </c>
      <c r="AS104">
        <f t="shared" si="16"/>
        <v>111.73942282993998</v>
      </c>
      <c r="AT104">
        <f t="shared" si="17"/>
        <v>-12.240531234359995</v>
      </c>
      <c r="AU104">
        <f>d_1+AR104*SIN(AQ104)</f>
        <v>99.498881598560018</v>
      </c>
    </row>
    <row r="105" spans="28:47">
      <c r="AB105" s="78">
        <v>100</v>
      </c>
      <c r="AC105" s="51">
        <v>3</v>
      </c>
      <c r="AD105" s="52">
        <f>X$2 + (3/($AC$2^2))*(X$4-X$2)*$AC105^2 - (2/($AC$2^3))*(X$4-X$2)*$AC105^3</f>
        <v>111.73547000000001</v>
      </c>
      <c r="AE105" s="52">
        <f>Y$2 + (3/($AC$2^2))*(Y$4-Y$2)*$AC105^2 - (2/($AC$2^3))*(Y$4-Y$2)*$AC105^3</f>
        <v>-12.244179999999993</v>
      </c>
      <c r="AF105" s="52">
        <f>Z$2 + (3/($AC$2^2))*(Z$4-Z$2)*$AC105^2 - (2/($AC$2^3))*(Z$4-Z$2)*$AC105^3</f>
        <v>99.491280000000017</v>
      </c>
      <c r="AG105" s="52">
        <f t="shared" si="9"/>
        <v>-25.508719999999983</v>
      </c>
      <c r="AH105" s="52">
        <f t="shared" si="10"/>
        <v>112.40433799455117</v>
      </c>
      <c r="AI105" s="52">
        <f t="shared" si="11"/>
        <v>-0.1091463614507317</v>
      </c>
      <c r="AJ105" s="52">
        <f t="shared" si="12"/>
        <v>-0.22315748197147106</v>
      </c>
      <c r="AK105" s="52">
        <f t="shared" si="13"/>
        <v>-6.2536258603363111</v>
      </c>
      <c r="AL105" s="52">
        <f t="shared" si="14"/>
        <v>-12.785981883732049</v>
      </c>
      <c r="AM105" s="52">
        <f t="shared" si="15"/>
        <v>115.26243965851017</v>
      </c>
      <c r="AO105" s="78">
        <v>100</v>
      </c>
      <c r="AP105" s="52">
        <v>-0.1091463614507317</v>
      </c>
      <c r="AQ105" s="52">
        <v>-0.22315748197147106</v>
      </c>
      <c r="AR105" s="52">
        <v>115.26243965851017</v>
      </c>
      <c r="AS105">
        <f t="shared" si="16"/>
        <v>111.73547000000001</v>
      </c>
      <c r="AT105">
        <f t="shared" si="17"/>
        <v>-12.244179999999991</v>
      </c>
      <c r="AU105">
        <f>d_1+AR105*SIN(AQ105)</f>
        <v>99.491280000000017</v>
      </c>
    </row>
  </sheetData>
  <mergeCells count="6">
    <mergeCell ref="B2:M2"/>
    <mergeCell ref="B3:M3"/>
    <mergeCell ref="AC3:AJ3"/>
    <mergeCell ref="B4:D4"/>
    <mergeCell ref="B5:M5"/>
    <mergeCell ref="O5:Z5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</xdr:col>
                    <xdr:colOff>9525</xdr:colOff>
                    <xdr:row>7</xdr:row>
                    <xdr:rowOff>0</xdr:rowOff>
                  </from>
                  <to>
                    <xdr:col>2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</xdr:col>
                    <xdr:colOff>9525</xdr:colOff>
                    <xdr:row>7</xdr:row>
                    <xdr:rowOff>0</xdr:rowOff>
                  </from>
                  <to>
                    <xdr:col>3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3</xdr:col>
                    <xdr:colOff>9525</xdr:colOff>
                    <xdr:row>7</xdr:row>
                    <xdr:rowOff>0</xdr:rowOff>
                  </from>
                  <to>
                    <xdr:col>4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Spinner 9">
              <controlPr defaultSize="0" autoPict="0">
                <anchor moveWithCells="1" sizeWithCells="1">
                  <from>
                    <xdr:col>15</xdr:col>
                    <xdr:colOff>9525</xdr:colOff>
                    <xdr:row>7</xdr:row>
                    <xdr:rowOff>0</xdr:rowOff>
                  </from>
                  <to>
                    <xdr:col>16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Spinner 10">
              <controlPr defaultSize="0" autoPict="0">
                <anchor moveWithCells="1" sizeWithCells="1">
                  <from>
                    <xdr:col>16</xdr:col>
                    <xdr:colOff>9525</xdr:colOff>
                    <xdr:row>7</xdr:row>
                    <xdr:rowOff>0</xdr:rowOff>
                  </from>
                  <to>
                    <xdr:col>17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9" name="Spinner 8">
              <controlPr defaultSize="0" autoPict="0">
                <anchor moveWithCells="1" sizeWithCells="1">
                  <from>
                    <xdr:col>14</xdr:col>
                    <xdr:colOff>9525</xdr:colOff>
                    <xdr:row>7</xdr:row>
                    <xdr:rowOff>0</xdr:rowOff>
                  </from>
                  <to>
                    <xdr:col>15</xdr:col>
                    <xdr:colOff>9525</xdr:colOff>
                    <xdr:row>9</xdr:row>
                    <xdr:rowOff>9525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EF852906-ED67-4591-9C7E-57D0F429672F}">
            <x14:iconSet iconSet="3Symbols2" custom="1">
              <x14:cfvo type="percent">
                <xm:f>0</xm:f>
              </x14:cfvo>
              <x14:cfvo type="num">
                <xm:f>125</xm:f>
              </x14:cfvo>
              <x14:cfvo type="num" gte="0">
                <xm:f>125</xm:f>
              </x14:cfvo>
              <x14:cfIcon iconSet="3Symbols" iconId="2"/>
              <x14:cfIcon iconSet="3Symbols2" iconId="1"/>
              <x14:cfIcon iconSet="3Symbols2" iconId="0"/>
            </x14:iconSet>
          </x14:cfRule>
          <xm:sqref>Z6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d_1</vt:lpstr>
      <vt:lpstr>s_3</vt:lpstr>
      <vt:lpstr>theta_1</vt:lpstr>
      <vt:lpstr>theta_2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mert emrem</dc:creator>
  <cp:lastModifiedBy>mert emrem</cp:lastModifiedBy>
  <dcterms:created xsi:type="dcterms:W3CDTF">2021-08-02T12:47:18Z</dcterms:created>
  <dcterms:modified xsi:type="dcterms:W3CDTF">2021-08-06T23:41:34Z</dcterms:modified>
</cp:coreProperties>
</file>