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heckCompatibility="1"/>
  <mc:AlternateContent xmlns:mc="http://schemas.openxmlformats.org/markup-compatibility/2006">
    <mc:Choice Requires="x15">
      <x15ac:absPath xmlns:x15ac="http://schemas.microsoft.com/office/spreadsheetml/2010/11/ac" url="Z:\jaarrekeningen 2023\Stichting 2023\"/>
    </mc:Choice>
  </mc:AlternateContent>
  <xr:revisionPtr revIDLastSave="0" documentId="14_{2B0CC944-B28D-4BD4-AEAC-579006F70133}" xr6:coauthVersionLast="47" xr6:coauthVersionMax="47" xr10:uidLastSave="{00000000-0000-0000-0000-000000000000}"/>
  <bookViews>
    <workbookView xWindow="348" yWindow="120" windowWidth="16668" windowHeight="12120" activeTab="2" xr2:uid="{00000000-000D-0000-FFFF-FFFF00000000}"/>
  </bookViews>
  <sheets>
    <sheet name="Voorblad" sheetId="5" r:id="rId1"/>
    <sheet name="Samenstelling" sheetId="6" r:id="rId2"/>
    <sheet name="Balans" sheetId="2" r:id="rId3"/>
    <sheet name="W&amp;Vresultaat" sheetId="3" r:id="rId4"/>
    <sheet name="Kosten" sheetId="4" r:id="rId5"/>
    <sheet name="Activa" sheetId="1" r:id="rId6"/>
    <sheet name="OmzetBelast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3" l="1"/>
  <c r="E43" i="3"/>
  <c r="E42" i="3"/>
  <c r="F14" i="7" l="1"/>
  <c r="E9" i="3" l="1"/>
  <c r="H9" i="7"/>
  <c r="H19" i="3" l="1"/>
  <c r="E19" i="3"/>
  <c r="H30" i="4"/>
  <c r="E30" i="4"/>
  <c r="F9" i="6" l="1"/>
  <c r="D9" i="6"/>
  <c r="H10" i="7" l="1"/>
  <c r="G5" i="7" l="1"/>
  <c r="E31" i="7" l="1"/>
  <c r="H13" i="7" s="1"/>
  <c r="H15" i="7" s="1"/>
  <c r="E30" i="7"/>
  <c r="E67" i="4" s="1"/>
  <c r="H16" i="1" l="1"/>
  <c r="H21" i="1" l="1"/>
  <c r="H22" i="1"/>
  <c r="H24" i="1"/>
  <c r="H18" i="1"/>
  <c r="H14" i="7" l="1"/>
  <c r="E89" i="4"/>
  <c r="H17" i="7" l="1"/>
  <c r="H22" i="7" s="1"/>
  <c r="E42" i="2" s="1"/>
  <c r="C3" i="6"/>
  <c r="C30" i="6"/>
  <c r="B29" i="6" l="1"/>
  <c r="D7" i="6" l="1"/>
  <c r="B1" i="6"/>
  <c r="C24" i="6" l="1"/>
  <c r="F7" i="6"/>
  <c r="I21" i="1"/>
  <c r="I16" i="1"/>
  <c r="I18" i="1"/>
  <c r="H89" i="4"/>
  <c r="I22" i="1"/>
  <c r="I24" i="1"/>
  <c r="H101" i="4" l="1"/>
  <c r="H15" i="4" s="1"/>
  <c r="H28" i="3" s="1"/>
  <c r="H107" i="4"/>
  <c r="H16" i="4" s="1"/>
  <c r="H29" i="3" s="1"/>
  <c r="H14" i="4"/>
  <c r="H27" i="3" s="1"/>
  <c r="H69" i="4"/>
  <c r="H11" i="4" s="1"/>
  <c r="H24" i="3" s="1"/>
  <c r="H82" i="4"/>
  <c r="H13" i="4" s="1"/>
  <c r="H26" i="3" s="1"/>
  <c r="H37" i="4"/>
  <c r="H10" i="4" s="1"/>
  <c r="H23" i="3" s="1"/>
  <c r="H49" i="4"/>
  <c r="H12" i="4" s="1"/>
  <c r="H23" i="4"/>
  <c r="H34" i="3" s="1"/>
  <c r="H27" i="1"/>
  <c r="I27" i="1" s="1"/>
  <c r="H45" i="2"/>
  <c r="H25" i="3" l="1"/>
  <c r="H30" i="3" s="1"/>
  <c r="E6" i="4"/>
  <c r="E14" i="4"/>
  <c r="E27" i="3" s="1"/>
  <c r="H59" i="4"/>
  <c r="E59" i="4"/>
  <c r="H31" i="2"/>
  <c r="H7" i="2"/>
  <c r="H7" i="3"/>
  <c r="G5" i="1"/>
  <c r="H6" i="4"/>
  <c r="E7" i="2"/>
  <c r="E7" i="3"/>
  <c r="E31" i="2"/>
  <c r="E37" i="4"/>
  <c r="E10" i="4" s="1"/>
  <c r="E23" i="3" s="1"/>
  <c r="E49" i="4"/>
  <c r="E12" i="4" s="1"/>
  <c r="E101" i="4"/>
  <c r="E15" i="4" s="1"/>
  <c r="E28" i="3" s="1"/>
  <c r="E107" i="4"/>
  <c r="E16" i="4" s="1"/>
  <c r="E29" i="3" s="1"/>
  <c r="E69" i="4"/>
  <c r="E11" i="4" s="1"/>
  <c r="E24" i="3" s="1"/>
  <c r="E82" i="4"/>
  <c r="E13" i="4" s="1"/>
  <c r="E26" i="3" s="1"/>
  <c r="H12" i="3"/>
  <c r="H15" i="3" s="1"/>
  <c r="E29" i="1"/>
  <c r="F29" i="1"/>
  <c r="D29" i="1"/>
  <c r="E25" i="1"/>
  <c r="H11" i="2" s="1"/>
  <c r="H24" i="2" s="1"/>
  <c r="F25" i="1"/>
  <c r="D25" i="1"/>
  <c r="E13" i="1"/>
  <c r="F13" i="1"/>
  <c r="D13" i="1"/>
  <c r="H11" i="1"/>
  <c r="I11" i="1" s="1"/>
  <c r="H12" i="1"/>
  <c r="I12" i="1" s="1"/>
  <c r="H28" i="1"/>
  <c r="I28" i="1" s="1"/>
  <c r="E12" i="3"/>
  <c r="E15" i="3" s="1"/>
  <c r="E25" i="3" l="1"/>
  <c r="E30" i="3" s="1"/>
  <c r="F31" i="1"/>
  <c r="D31" i="1"/>
  <c r="E31" i="1"/>
  <c r="H29" i="1"/>
  <c r="E22" i="4" s="1"/>
  <c r="I13" i="1"/>
  <c r="E10" i="2" s="1"/>
  <c r="I25" i="1"/>
  <c r="H13" i="1"/>
  <c r="H25" i="1"/>
  <c r="E21" i="4" s="1"/>
  <c r="I29" i="1"/>
  <c r="I31" i="1" l="1"/>
  <c r="E20" i="4"/>
  <c r="E23" i="4" s="1"/>
  <c r="H31" i="1"/>
  <c r="E34" i="3" s="1"/>
  <c r="E11" i="2" l="1"/>
  <c r="E24" i="2" s="1"/>
  <c r="E9" i="4"/>
  <c r="E18" i="3" l="1"/>
  <c r="E20" i="3" s="1"/>
  <c r="E32" i="3" s="1"/>
  <c r="E36" i="3" s="1"/>
  <c r="E40" i="3" s="1"/>
  <c r="E17" i="4"/>
  <c r="E28" i="7" l="1"/>
  <c r="E33" i="2"/>
  <c r="E46" i="3" s="1"/>
  <c r="H9" i="4"/>
  <c r="H18" i="3" s="1"/>
  <c r="H20" i="3" s="1"/>
  <c r="H32" i="3" s="1"/>
  <c r="H36" i="3" s="1"/>
  <c r="E45" i="2" l="1"/>
  <c r="E47" i="3" s="1"/>
  <c r="H17" i="4"/>
  <c r="E48" i="3" l="1"/>
</calcChain>
</file>

<file path=xl/sharedStrings.xml><?xml version="1.0" encoding="utf-8"?>
<sst xmlns="http://schemas.openxmlformats.org/spreadsheetml/2006/main" count="299" uniqueCount="209">
  <si>
    <t>Afrekening Omzet Belasting</t>
  </si>
  <si>
    <t>Omzet</t>
  </si>
  <si>
    <t>binnen EU</t>
  </si>
  <si>
    <t>buiten EU</t>
  </si>
  <si>
    <t>totaal</t>
  </si>
  <si>
    <t>Voorbelasting</t>
  </si>
  <si>
    <t xml:space="preserve"> -/-</t>
  </si>
  <si>
    <t>verschil</t>
  </si>
  <si>
    <t>aanschaf</t>
  </si>
  <si>
    <t>datum</t>
  </si>
  <si>
    <t>waarde</t>
  </si>
  <si>
    <t>boekwaarde</t>
  </si>
  <si>
    <t>aankopen</t>
  </si>
  <si>
    <t>verkopen</t>
  </si>
  <si>
    <t>Immaterieel</t>
  </si>
  <si>
    <t>Materieel</t>
  </si>
  <si>
    <t>Financieel</t>
  </si>
  <si>
    <t>Totalen</t>
  </si>
  <si>
    <t>afschrijvings</t>
  </si>
  <si>
    <t>bedrag</t>
  </si>
  <si>
    <t>termijn/%</t>
  </si>
  <si>
    <t xml:space="preserve"> </t>
  </si>
  <si>
    <t>Balans Activa</t>
  </si>
  <si>
    <t>Transitorische posten</t>
  </si>
  <si>
    <t>Bank</t>
  </si>
  <si>
    <t>Kas</t>
  </si>
  <si>
    <t>Overige</t>
  </si>
  <si>
    <t>Balans Passiva</t>
  </si>
  <si>
    <t>Eigen Vermogen</t>
  </si>
  <si>
    <t>Hypotheek</t>
  </si>
  <si>
    <t>Bedrijfskosten</t>
  </si>
  <si>
    <t>Materialen</t>
  </si>
  <si>
    <t>Huisvesting</t>
  </si>
  <si>
    <t>Personeel</t>
  </si>
  <si>
    <t>Kantoor</t>
  </si>
  <si>
    <t>Vervoer</t>
  </si>
  <si>
    <t>Algemeen</t>
  </si>
  <si>
    <t>Verkoop</t>
  </si>
  <si>
    <t>Financiering</t>
  </si>
  <si>
    <t>Afschrijvingen</t>
  </si>
  <si>
    <t xml:space="preserve">Bedrijfskosten </t>
  </si>
  <si>
    <t>Loon/Salaris</t>
  </si>
  <si>
    <t>Sociale Voorziening</t>
  </si>
  <si>
    <t>Kantoorartikelen</t>
  </si>
  <si>
    <t>Website</t>
  </si>
  <si>
    <t>Telefoon</t>
  </si>
  <si>
    <t>Internet/Hosting</t>
  </si>
  <si>
    <t>Drukwerk/Kopien</t>
  </si>
  <si>
    <t>Porti</t>
  </si>
  <si>
    <t>Kleine Inventaris</t>
  </si>
  <si>
    <t>Hardware</t>
  </si>
  <si>
    <t>Reparatie</t>
  </si>
  <si>
    <t>Gemeentelijke Heffing</t>
  </si>
  <si>
    <t>Huur/Hypotheek</t>
  </si>
  <si>
    <t>Bankkosten</t>
  </si>
  <si>
    <t>Abonnement/Contributie</t>
  </si>
  <si>
    <t>Vakliteratuur</t>
  </si>
  <si>
    <t>Verzekering</t>
  </si>
  <si>
    <t>Inhoud</t>
  </si>
  <si>
    <t>Balans Activa en Passiva</t>
  </si>
  <si>
    <t>Winst en Verlies Bedrijfsresultaat</t>
  </si>
  <si>
    <t>Overzicht Kosten</t>
  </si>
  <si>
    <t>Afschrijvings staat</t>
  </si>
  <si>
    <t>Omzet Belasting</t>
  </si>
  <si>
    <t>Pagina</t>
  </si>
  <si>
    <t>Samenstellingsverklaring</t>
  </si>
  <si>
    <t>Begindatum</t>
  </si>
  <si>
    <t>Einddatum</t>
  </si>
  <si>
    <t>Overzicht Afschrijvingen Vaste Activa</t>
  </si>
  <si>
    <t>verslag betreffende</t>
  </si>
  <si>
    <t>Voorgaand verslag</t>
  </si>
  <si>
    <t>Winst en Verlies</t>
  </si>
  <si>
    <t>Bedrijfsresultaat</t>
  </si>
  <si>
    <t xml:space="preserve">Afschrijvingen </t>
  </si>
  <si>
    <t>Resultaat voor belastingen</t>
  </si>
  <si>
    <t>jaar</t>
  </si>
  <si>
    <t>5jr</t>
  </si>
  <si>
    <t>3jr</t>
  </si>
  <si>
    <t>MRB/verzekering</t>
  </si>
  <si>
    <t>Overig/Onderhoud</t>
  </si>
  <si>
    <t>Kostprijs Omzet</t>
  </si>
  <si>
    <t>Huur Auto/Garage</t>
  </si>
  <si>
    <t>Kilometervergoedingen</t>
  </si>
  <si>
    <t>Software/Licenties</t>
  </si>
  <si>
    <t>OverigOnderhoud</t>
  </si>
  <si>
    <t>residu</t>
  </si>
  <si>
    <t xml:space="preserve">website </t>
  </si>
  <si>
    <t xml:space="preserve">Amsterdam, </t>
  </si>
  <si>
    <t>SAMENSTELLINGSVERKLARING</t>
  </si>
  <si>
    <t xml:space="preserve">Ingevolge uw opdracht hebben wij de jaarrekening </t>
  </si>
  <si>
    <t>van</t>
  </si>
  <si>
    <t xml:space="preserve">samengesteld op basis van de door u verstrekte gegevens. </t>
  </si>
  <si>
    <t>ALGEMEEN</t>
  </si>
  <si>
    <t xml:space="preserve">De werkzaamheden van </t>
  </si>
  <si>
    <t xml:space="preserve">bestaan uit </t>
  </si>
  <si>
    <t>Het Bestuur</t>
  </si>
  <si>
    <t>GRONDSLAGEN voor de WAARDERING van ACTIVA en PASSIVA en RESULTAATBEPALING</t>
  </si>
  <si>
    <t>Materiële vaste activa</t>
  </si>
  <si>
    <t>Vorderingen</t>
  </si>
  <si>
    <t>Overige activa en passiva</t>
  </si>
  <si>
    <t>Deze worden gewaardeerd tegen nominale waarde.</t>
  </si>
  <si>
    <t>Crediteuren</t>
  </si>
  <si>
    <t>omzet belasting</t>
  </si>
  <si>
    <t>FOR</t>
  </si>
  <si>
    <t>Openbaar Vervoer</t>
  </si>
  <si>
    <t>auto</t>
  </si>
  <si>
    <t>Verkoopkosten</t>
  </si>
  <si>
    <t>Immateriële VA</t>
  </si>
  <si>
    <t>Materiële VA</t>
  </si>
  <si>
    <t>Financiële VA</t>
  </si>
  <si>
    <t>Current Ratio</t>
  </si>
  <si>
    <t>Quick Ratio</t>
  </si>
  <si>
    <t xml:space="preserve">Werkkapitaal Radio </t>
  </si>
  <si>
    <t>Rentabiliteits Kengetallen</t>
  </si>
  <si>
    <t>Rentabiliteit Totaal Vermogen</t>
  </si>
  <si>
    <t>Vaste Activa</t>
  </si>
  <si>
    <t>Vlottende Activa</t>
  </si>
  <si>
    <t>Liquide Middelen</t>
  </si>
  <si>
    <t>Kort Lopende Schulden</t>
  </si>
  <si>
    <t>Lang Lopende Schulden</t>
  </si>
  <si>
    <t>Aangifte Inkomsten Belasting</t>
  </si>
  <si>
    <t>Winst en Verlies Rekening</t>
  </si>
  <si>
    <t>Dodumentatie</t>
  </si>
  <si>
    <t>Inkopen materialen</t>
  </si>
  <si>
    <t>Aangegeven Belasting</t>
  </si>
  <si>
    <t>Belasting Boekjaar</t>
  </si>
  <si>
    <t>btw auto</t>
  </si>
  <si>
    <t>Werkruimte</t>
  </si>
  <si>
    <t xml:space="preserve">tenzij in de onderstaande toelichting anders is vermeld. </t>
  </si>
  <si>
    <t>indien zij voor het opmaken van de jaarrekening bekend zijn geworden.</t>
  </si>
  <si>
    <t>lineaire afschrijvingen op basis van de economische levensduur.</t>
  </si>
  <si>
    <t xml:space="preserve">De materiële vaste activa worden gewaardeerd tegen aanschafwaarde onder aftrek van </t>
  </si>
  <si>
    <t xml:space="preserve">die hun oorsprong vindenn voor het einde van het verslag jaar, worden in acht genomen, </t>
  </si>
  <si>
    <t>worden slechts genomen voorzover zij op balansdatum zijn gerealiseerd. Verliezen en risico's</t>
  </si>
  <si>
    <t>gebaseerde jaarrekening berust bij u.</t>
  </si>
  <si>
    <t>De verantwoordelijkheid voor de juistheid en volledigheid van die gegevens en de hierop</t>
  </si>
  <si>
    <t>verwerken, rubriceren en samenvatten van financiële gegevens.</t>
  </si>
  <si>
    <t>Onze werkzaamheden bestonden overeenkomstig in Nederland algemeen aanvaarde</t>
  </si>
  <si>
    <t xml:space="preserve">richtlijnen met betrekking tot samenstellingsopdrachten, in hoofdzaak uit het verzamelen, </t>
  </si>
  <si>
    <t>opgenomen in Titel 9BW2,</t>
  </si>
  <si>
    <t>Op basis van de ons verstrekte gegevens hebben wij op zorgvuldige wijze de jaarrekening</t>
  </si>
  <si>
    <t>samengesteld in overeenstemming met in Nederland algemeen aanvaarde grondslagen voor</t>
  </si>
  <si>
    <t>financiële verslaggeving en met de wettelijke bepalingen inzake de jaarrekening zoals</t>
  </si>
  <si>
    <t xml:space="preserve">De waardering van de activa en passiva en de bepaling van het resultaat vinden plaats op </t>
  </si>
  <si>
    <t xml:space="preserve">basis van historische kosten. Activa en passiva worden gewaardeerd tegen nominale waarde, </t>
  </si>
  <si>
    <t xml:space="preserve">Baten en lasten worden toegerekend aan het jaar waarop zij betrekking hebben. Winsten </t>
  </si>
  <si>
    <t>voor oninbaarheid. De looptijd van de vordering is korter dan 1 jaar</t>
  </si>
  <si>
    <t>Vorderingen worden gewaardeerd tegen nominale waarde onder aftrek van een voorziening</t>
  </si>
  <si>
    <t>Administratie</t>
  </si>
  <si>
    <t>Ratio's</t>
  </si>
  <si>
    <t>aflossing GSM</t>
  </si>
  <si>
    <t>Privegebruik auto</t>
  </si>
  <si>
    <t>Werkzaamheden Derden</t>
  </si>
  <si>
    <t>Resultaat</t>
  </si>
  <si>
    <t xml:space="preserve">Deze jaarrekening heeft betrekking op de periode </t>
  </si>
  <si>
    <t>t/m</t>
  </si>
  <si>
    <t xml:space="preserve">Advieskosten </t>
  </si>
  <si>
    <t>KvK</t>
  </si>
  <si>
    <t>Afronding</t>
  </si>
  <si>
    <t>Bedrijfskosten Vervolg</t>
  </si>
  <si>
    <t>Inkopen overige</t>
  </si>
  <si>
    <t>het Bestuur</t>
  </si>
  <si>
    <t xml:space="preserve">wordt geleid door </t>
  </si>
  <si>
    <t>Herinvesteringsreserve</t>
  </si>
  <si>
    <t>NtO Debiteuren</t>
  </si>
  <si>
    <t>Gefactureerd</t>
  </si>
  <si>
    <t>SumUp verkopen</t>
  </si>
  <si>
    <t>Werkzaamheden Vrijwilligers</t>
  </si>
  <si>
    <t>EHBO materialen</t>
  </si>
  <si>
    <t>Inkopen dranken</t>
  </si>
  <si>
    <t>Licenties/vergunningen</t>
  </si>
  <si>
    <t>Diverse koerier</t>
  </si>
  <si>
    <t>Inrichting/huishoudelijk</t>
  </si>
  <si>
    <t>Beveiliging</t>
  </si>
  <si>
    <t>Sschoonmaak/afval</t>
  </si>
  <si>
    <t xml:space="preserve">Stookkosten </t>
  </si>
  <si>
    <t xml:space="preserve">Energiekosten </t>
  </si>
  <si>
    <t>Nuts/doorbelast</t>
  </si>
  <si>
    <t>Pinbetaalkosten</t>
  </si>
  <si>
    <t>Kruisposten</t>
  </si>
  <si>
    <t xml:space="preserve">Overige </t>
  </si>
  <si>
    <t>Inkopen ingredienten</t>
  </si>
  <si>
    <t>Subsidie</t>
  </si>
  <si>
    <t>donaties</t>
  </si>
  <si>
    <t xml:space="preserve">Relatiegeschenken </t>
  </si>
  <si>
    <t>EntreeGelden</t>
  </si>
  <si>
    <t>Aanschaf</t>
  </si>
  <si>
    <t>btw Aanschaf binnen EU</t>
  </si>
  <si>
    <t>TOZO TOGS TVL</t>
  </si>
  <si>
    <t>Prive</t>
  </si>
  <si>
    <t>Rentabiliteit Eigen Vermogen</t>
  </si>
  <si>
    <t>Solvabiliteit</t>
  </si>
  <si>
    <t>voorraad</t>
  </si>
  <si>
    <t>Notaris</t>
  </si>
  <si>
    <t>Reclame/Advertenties</t>
  </si>
  <si>
    <t>Representatie/consumpties</t>
  </si>
  <si>
    <t>Lening JuSTarT</t>
  </si>
  <si>
    <t>RSIN 865496171</t>
  </si>
  <si>
    <t>Stichting Bodyparts For Foreigners</t>
  </si>
  <si>
    <t>Uiterwaardenstraat 32 hs</t>
  </si>
  <si>
    <t>1079 BZ Amsterdam</t>
  </si>
  <si>
    <t xml:space="preserve">Voorzitter </t>
  </si>
  <si>
    <t>Penningmeester</t>
  </si>
  <si>
    <t>R. Balke</t>
  </si>
  <si>
    <t>Secretaris</t>
  </si>
  <si>
    <t>J. Weggelaar</t>
  </si>
  <si>
    <t>E.B.C.B. Bouwman</t>
  </si>
  <si>
    <t>Verzamelen, opslaan, transporteren en doneren van gebruikte</t>
  </si>
  <si>
    <t>maar nog bruikbare uitwendige protheses en hulpmiddelen.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</si>
</sst>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3]d/mmm/yy;@"/>
    <numFmt numFmtId="165" formatCode="[$-413]d/mmm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ookman Old Style"/>
      <family val="1"/>
    </font>
    <font>
      <i/>
      <sz val="10"/>
      <color theme="1"/>
      <name val="Bookman Old Style"/>
      <family val="1"/>
    </font>
    <font>
      <sz val="8"/>
      <color theme="1"/>
      <name val="Bookman Old Style"/>
      <family val="1"/>
    </font>
    <font>
      <u/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u/>
      <sz val="8"/>
      <color theme="10"/>
      <name val="Bookman Old Style"/>
      <family val="1"/>
    </font>
    <font>
      <u/>
      <sz val="8"/>
      <color theme="1"/>
      <name val="Bookman Old Style"/>
      <family val="1"/>
    </font>
    <font>
      <sz val="9"/>
      <color theme="1"/>
      <name val="Bookman Old Style"/>
      <family val="1"/>
    </font>
    <font>
      <sz val="12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8"/>
      <name val="Bookman Old Style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9" fontId="2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2" fillId="0" borderId="0" xfId="0" applyNumberFormat="1" applyFont="1" applyAlignment="1">
      <alignment horizontal="right"/>
    </xf>
    <xf numFmtId="1" fontId="2" fillId="0" borderId="0" xfId="0" applyNumberFormat="1" applyFont="1"/>
    <xf numFmtId="10" fontId="2" fillId="0" borderId="0" xfId="0" applyNumberFormat="1" applyFont="1"/>
    <xf numFmtId="0" fontId="4" fillId="0" borderId="0" xfId="0" applyFont="1"/>
    <xf numFmtId="0" fontId="5" fillId="0" borderId="0" xfId="0" applyFont="1"/>
    <xf numFmtId="165" fontId="2" fillId="0" borderId="0" xfId="0" applyNumberFormat="1" applyFont="1"/>
    <xf numFmtId="16" fontId="2" fillId="0" borderId="0" xfId="0" applyNumberFormat="1" applyFont="1" applyAlignment="1">
      <alignment horizontal="center"/>
    </xf>
    <xf numFmtId="3" fontId="2" fillId="0" borderId="2" xfId="0" applyNumberFormat="1" applyFont="1" applyBorder="1"/>
    <xf numFmtId="0" fontId="6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7" fillId="0" borderId="0" xfId="1" applyFont="1" applyAlignment="1"/>
    <xf numFmtId="0" fontId="8" fillId="0" borderId="0" xfId="0" applyFont="1"/>
    <xf numFmtId="49" fontId="4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11" fillId="0" borderId="0" xfId="0" applyFont="1"/>
    <xf numFmtId="49" fontId="2" fillId="0" borderId="0" xfId="0" applyNumberFormat="1" applyFont="1"/>
    <xf numFmtId="16" fontId="2" fillId="0" borderId="0" xfId="0" applyNumberFormat="1" applyFont="1"/>
    <xf numFmtId="164" fontId="2" fillId="0" borderId="0" xfId="0" applyNumberFormat="1" applyFont="1"/>
    <xf numFmtId="165" fontId="12" fillId="0" borderId="0" xfId="1" applyNumberFormat="1" applyFont="1" applyAlignment="1"/>
    <xf numFmtId="3" fontId="2" fillId="0" borderId="4" xfId="0" applyNumberFormat="1" applyFont="1" applyBorder="1"/>
    <xf numFmtId="9" fontId="2" fillId="0" borderId="0" xfId="0" applyNumberFormat="1" applyFont="1" applyAlignment="1">
      <alignment horizontal="left"/>
    </xf>
    <xf numFmtId="9" fontId="9" fillId="0" borderId="0" xfId="2" applyFont="1"/>
    <xf numFmtId="4" fontId="9" fillId="0" borderId="0" xfId="0" applyNumberFormat="1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shrinkToFit="1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437275</xdr:colOff>
      <xdr:row>12</xdr:row>
      <xdr:rowOff>2532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90750" cy="2281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39"/>
  <sheetViews>
    <sheetView tabSelected="1" topLeftCell="A12" zoomScale="87" zoomScaleNormal="87" workbookViewId="0">
      <selection activeCell="F60" sqref="F60"/>
    </sheetView>
  </sheetViews>
  <sheetFormatPr defaultColWidth="9.109375" defaultRowHeight="13.2" x14ac:dyDescent="0.25"/>
  <cols>
    <col min="1" max="1" width="10.6640625" style="1" customWidth="1"/>
    <col min="2" max="3" width="15.6640625" style="1" customWidth="1"/>
    <col min="4" max="5" width="5.6640625" style="1" customWidth="1"/>
    <col min="6" max="7" width="15.6640625" style="1" customWidth="1"/>
    <col min="8" max="16384" width="9.109375" style="1"/>
  </cols>
  <sheetData>
    <row r="5" spans="3:7" x14ac:dyDescent="0.25">
      <c r="F5" s="35" t="s">
        <v>21</v>
      </c>
      <c r="G5" s="35"/>
    </row>
    <row r="6" spans="3:7" x14ac:dyDescent="0.25">
      <c r="F6" s="35"/>
      <c r="G6" s="35"/>
    </row>
    <row r="12" spans="3:7" x14ac:dyDescent="0.25">
      <c r="G12" s="28"/>
    </row>
    <row r="15" spans="3:7" ht="15.6" x14ac:dyDescent="0.3">
      <c r="C15" s="34" t="s">
        <v>198</v>
      </c>
      <c r="D15" s="34"/>
      <c r="E15" s="34"/>
      <c r="F15" s="34"/>
    </row>
    <row r="16" spans="3:7" ht="15.6" x14ac:dyDescent="0.3">
      <c r="C16" s="34" t="s">
        <v>161</v>
      </c>
      <c r="D16" s="34"/>
      <c r="E16" s="34"/>
      <c r="F16" s="34"/>
    </row>
    <row r="17" spans="2:7" ht="15.6" x14ac:dyDescent="0.3">
      <c r="C17" s="34" t="s">
        <v>199</v>
      </c>
      <c r="D17" s="34"/>
      <c r="E17" s="34"/>
      <c r="F17" s="34"/>
    </row>
    <row r="18" spans="2:7" ht="15.6" x14ac:dyDescent="0.3">
      <c r="C18" s="34" t="s">
        <v>200</v>
      </c>
      <c r="D18" s="34"/>
      <c r="E18" s="34"/>
      <c r="F18" s="34"/>
    </row>
    <row r="19" spans="2:7" ht="15.6" x14ac:dyDescent="0.3">
      <c r="C19" s="34" t="s">
        <v>197</v>
      </c>
      <c r="D19" s="34"/>
      <c r="E19" s="34"/>
      <c r="F19" s="34"/>
    </row>
    <row r="25" spans="2:7" x14ac:dyDescent="0.25">
      <c r="B25" s="1" t="s">
        <v>58</v>
      </c>
      <c r="G25" s="24" t="s">
        <v>64</v>
      </c>
    </row>
    <row r="27" spans="2:7" x14ac:dyDescent="0.25">
      <c r="B27" s="1" t="s">
        <v>65</v>
      </c>
      <c r="G27" s="1">
        <v>2</v>
      </c>
    </row>
    <row r="28" spans="2:7" x14ac:dyDescent="0.25">
      <c r="B28" s="1" t="s">
        <v>59</v>
      </c>
      <c r="G28" s="1">
        <v>3</v>
      </c>
    </row>
    <row r="29" spans="2:7" x14ac:dyDescent="0.25">
      <c r="B29" s="1" t="s">
        <v>60</v>
      </c>
      <c r="G29" s="1">
        <v>4</v>
      </c>
    </row>
    <row r="30" spans="2:7" x14ac:dyDescent="0.25">
      <c r="B30" s="1" t="s">
        <v>61</v>
      </c>
      <c r="G30" s="1">
        <v>5</v>
      </c>
    </row>
    <row r="31" spans="2:7" x14ac:dyDescent="0.25">
      <c r="B31" s="1" t="s">
        <v>62</v>
      </c>
      <c r="G31" s="1">
        <v>7</v>
      </c>
    </row>
    <row r="32" spans="2:7" x14ac:dyDescent="0.25">
      <c r="B32" s="1" t="s">
        <v>63</v>
      </c>
      <c r="G32" s="1">
        <v>8</v>
      </c>
    </row>
    <row r="33" spans="2:7" x14ac:dyDescent="0.25">
      <c r="B33" s="1" t="s">
        <v>120</v>
      </c>
      <c r="D33" s="7" t="s">
        <v>21</v>
      </c>
      <c r="G33" s="1">
        <v>9</v>
      </c>
    </row>
    <row r="36" spans="2:7" x14ac:dyDescent="0.25">
      <c r="B36" s="1" t="s">
        <v>69</v>
      </c>
      <c r="G36" s="7">
        <v>2023</v>
      </c>
    </row>
    <row r="37" spans="2:7" x14ac:dyDescent="0.25">
      <c r="B37" s="1" t="s">
        <v>66</v>
      </c>
      <c r="G37" s="11">
        <v>45078</v>
      </c>
    </row>
    <row r="38" spans="2:7" x14ac:dyDescent="0.25">
      <c r="B38" s="1" t="s">
        <v>67</v>
      </c>
      <c r="G38" s="11">
        <v>45291</v>
      </c>
    </row>
    <row r="39" spans="2:7" x14ac:dyDescent="0.25">
      <c r="B39" s="1" t="s">
        <v>70</v>
      </c>
      <c r="G39" s="7">
        <v>2022</v>
      </c>
    </row>
  </sheetData>
  <mergeCells count="7">
    <mergeCell ref="C19:F19"/>
    <mergeCell ref="C18:F18"/>
    <mergeCell ref="F6:G6"/>
    <mergeCell ref="F5:G5"/>
    <mergeCell ref="C15:F15"/>
    <mergeCell ref="C16:F16"/>
    <mergeCell ref="C17:F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5"/>
  <sheetViews>
    <sheetView tabSelected="1" topLeftCell="A19" zoomScaleNormal="100" workbookViewId="0">
      <selection activeCell="F60" sqref="F60"/>
    </sheetView>
  </sheetViews>
  <sheetFormatPr defaultColWidth="9.109375" defaultRowHeight="12" x14ac:dyDescent="0.3"/>
  <cols>
    <col min="1" max="1" width="5.33203125" style="9" customWidth="1"/>
    <col min="2" max="2" width="27.44140625" style="9" customWidth="1"/>
    <col min="3" max="3" width="14.33203125" style="9" customWidth="1"/>
    <col min="4" max="4" width="6.6640625" style="9" customWidth="1"/>
    <col min="5" max="5" width="4.6640625" style="9" customWidth="1"/>
    <col min="6" max="6" width="9.109375" style="9"/>
    <col min="7" max="7" width="11.33203125" style="9" customWidth="1"/>
    <col min="8" max="16384" width="9.109375" style="9"/>
  </cols>
  <sheetData>
    <row r="1" spans="2:7" ht="13.8" x14ac:dyDescent="0.3">
      <c r="B1" s="38" t="str">
        <f>Voorblad!C15</f>
        <v>Stichting Bodyparts For Foreigners</v>
      </c>
      <c r="C1" s="38"/>
      <c r="D1" s="38"/>
      <c r="E1" s="38"/>
      <c r="F1" s="38"/>
      <c r="G1" s="38"/>
    </row>
    <row r="3" spans="2:7" x14ac:dyDescent="0.3">
      <c r="B3" s="9" t="s">
        <v>87</v>
      </c>
      <c r="C3" s="15">
        <f ca="1">TODAY()</f>
        <v>45301</v>
      </c>
      <c r="F3" s="9" t="s">
        <v>157</v>
      </c>
      <c r="G3" s="9">
        <v>90913809</v>
      </c>
    </row>
    <row r="5" spans="2:7" x14ac:dyDescent="0.3">
      <c r="B5" s="16" t="s">
        <v>88</v>
      </c>
    </row>
    <row r="6" spans="2:7" x14ac:dyDescent="0.3">
      <c r="C6" s="16"/>
      <c r="D6" s="16"/>
      <c r="E6" s="16"/>
      <c r="F6" s="16"/>
    </row>
    <row r="7" spans="2:7" x14ac:dyDescent="0.3">
      <c r="B7" s="9" t="s">
        <v>89</v>
      </c>
      <c r="D7" s="17">
        <f>Voorblad!G36</f>
        <v>2023</v>
      </c>
      <c r="E7" s="9" t="s">
        <v>90</v>
      </c>
      <c r="F7" s="37" t="str">
        <f>B1</f>
        <v>Stichting Bodyparts For Foreigners</v>
      </c>
      <c r="G7" s="37"/>
    </row>
    <row r="8" spans="2:7" x14ac:dyDescent="0.3">
      <c r="B8" s="9" t="s">
        <v>91</v>
      </c>
      <c r="D8" s="18"/>
      <c r="F8" s="18"/>
      <c r="G8" s="18"/>
    </row>
    <row r="9" spans="2:7" x14ac:dyDescent="0.3">
      <c r="B9" s="9" t="s">
        <v>154</v>
      </c>
      <c r="D9" s="29">
        <f>Voorblad!G37</f>
        <v>45078</v>
      </c>
      <c r="E9" s="9" t="s">
        <v>155</v>
      </c>
      <c r="F9" s="29">
        <f>Voorblad!G38</f>
        <v>45291</v>
      </c>
      <c r="G9" s="18"/>
    </row>
    <row r="10" spans="2:7" x14ac:dyDescent="0.3">
      <c r="D10" s="18"/>
      <c r="F10" s="18"/>
      <c r="G10" s="18"/>
    </row>
    <row r="11" spans="2:7" x14ac:dyDescent="0.3">
      <c r="B11" s="9" t="s">
        <v>135</v>
      </c>
    </row>
    <row r="12" spans="2:7" x14ac:dyDescent="0.3">
      <c r="B12" s="9" t="s">
        <v>134</v>
      </c>
    </row>
    <row r="13" spans="2:7" x14ac:dyDescent="0.3">
      <c r="B13" s="9" t="s">
        <v>137</v>
      </c>
    </row>
    <row r="14" spans="2:7" x14ac:dyDescent="0.3">
      <c r="B14" s="9" t="s">
        <v>138</v>
      </c>
    </row>
    <row r="15" spans="2:7" x14ac:dyDescent="0.3">
      <c r="B15" s="9" t="s">
        <v>136</v>
      </c>
    </row>
    <row r="16" spans="2:7" x14ac:dyDescent="0.3">
      <c r="B16" s="16"/>
    </row>
    <row r="17" spans="2:7" x14ac:dyDescent="0.3">
      <c r="B17" s="9" t="s">
        <v>140</v>
      </c>
      <c r="C17" s="16"/>
      <c r="D17" s="16"/>
      <c r="E17" s="16"/>
      <c r="F17" s="16"/>
    </row>
    <row r="18" spans="2:7" x14ac:dyDescent="0.3">
      <c r="B18" s="9" t="s">
        <v>141</v>
      </c>
    </row>
    <row r="19" spans="2:7" x14ac:dyDescent="0.3">
      <c r="B19" s="9" t="s">
        <v>142</v>
      </c>
    </row>
    <row r="20" spans="2:7" x14ac:dyDescent="0.3">
      <c r="B20" s="9" t="s">
        <v>139</v>
      </c>
    </row>
    <row r="22" spans="2:7" x14ac:dyDescent="0.3">
      <c r="B22" s="16" t="s">
        <v>92</v>
      </c>
    </row>
    <row r="23" spans="2:7" x14ac:dyDescent="0.3">
      <c r="B23" s="16"/>
      <c r="C23" s="16"/>
      <c r="D23" s="16"/>
      <c r="E23" s="16"/>
      <c r="F23" s="16"/>
    </row>
    <row r="24" spans="2:7" x14ac:dyDescent="0.3">
      <c r="B24" s="16" t="s">
        <v>93</v>
      </c>
      <c r="C24" s="36" t="str">
        <f>B1</f>
        <v>Stichting Bodyparts For Foreigners</v>
      </c>
      <c r="D24" s="36"/>
      <c r="E24" s="36"/>
      <c r="F24" s="36"/>
    </row>
    <row r="25" spans="2:7" x14ac:dyDescent="0.3">
      <c r="B25" s="16" t="s">
        <v>94</v>
      </c>
      <c r="C25" s="16" t="s">
        <v>207</v>
      </c>
      <c r="D25" s="16"/>
      <c r="E25" s="16"/>
      <c r="F25" s="16"/>
      <c r="G25" s="16"/>
    </row>
    <row r="26" spans="2:7" x14ac:dyDescent="0.3">
      <c r="C26" s="16" t="s">
        <v>208</v>
      </c>
      <c r="D26" s="16"/>
      <c r="E26" s="16"/>
      <c r="F26" s="16"/>
      <c r="G26" s="16"/>
    </row>
    <row r="27" spans="2:7" x14ac:dyDescent="0.3">
      <c r="C27" s="16"/>
      <c r="D27" s="16"/>
      <c r="E27" s="16"/>
      <c r="F27" s="16"/>
      <c r="G27" s="16"/>
    </row>
    <row r="28" spans="2:7" x14ac:dyDescent="0.3">
      <c r="B28" s="9" t="s">
        <v>95</v>
      </c>
    </row>
    <row r="29" spans="2:7" x14ac:dyDescent="0.3">
      <c r="B29" s="9" t="str">
        <f>Voorblad!C15</f>
        <v>Stichting Bodyparts For Foreigners</v>
      </c>
    </row>
    <row r="30" spans="2:7" x14ac:dyDescent="0.3">
      <c r="B30" s="16" t="s">
        <v>162</v>
      </c>
      <c r="C30" s="37" t="str">
        <f>Voorblad!C16</f>
        <v>het Bestuur</v>
      </c>
      <c r="D30" s="37"/>
      <c r="E30" s="37"/>
      <c r="F30" s="37"/>
      <c r="G30" s="16"/>
    </row>
    <row r="31" spans="2:7" x14ac:dyDescent="0.3">
      <c r="B31" s="16"/>
      <c r="C31" s="16" t="s">
        <v>201</v>
      </c>
      <c r="D31" s="36" t="s">
        <v>206</v>
      </c>
      <c r="E31" s="36"/>
      <c r="F31" s="36"/>
      <c r="G31" s="16"/>
    </row>
    <row r="32" spans="2:7" x14ac:dyDescent="0.3">
      <c r="B32" s="16"/>
      <c r="C32" s="16" t="s">
        <v>202</v>
      </c>
      <c r="D32" s="36" t="s">
        <v>203</v>
      </c>
      <c r="E32" s="36"/>
      <c r="F32" s="36"/>
      <c r="G32" s="16"/>
    </row>
    <row r="33" spans="2:9" x14ac:dyDescent="0.3">
      <c r="B33" s="16"/>
      <c r="C33" s="16" t="s">
        <v>204</v>
      </c>
      <c r="D33" s="36" t="s">
        <v>205</v>
      </c>
      <c r="E33" s="36"/>
      <c r="F33" s="36"/>
      <c r="G33" s="16"/>
    </row>
    <row r="34" spans="2:9" x14ac:dyDescent="0.3">
      <c r="C34" s="16"/>
      <c r="D34" s="16"/>
      <c r="E34" s="16"/>
      <c r="F34" s="16"/>
      <c r="G34" s="16"/>
    </row>
    <row r="35" spans="2:9" x14ac:dyDescent="0.3">
      <c r="B35" s="9" t="s">
        <v>96</v>
      </c>
    </row>
    <row r="37" spans="2:9" x14ac:dyDescent="0.3">
      <c r="B37" s="19" t="s">
        <v>36</v>
      </c>
    </row>
    <row r="38" spans="2:9" x14ac:dyDescent="0.3">
      <c r="B38" s="20" t="s">
        <v>143</v>
      </c>
      <c r="C38" s="20"/>
      <c r="D38" s="20"/>
      <c r="E38" s="20"/>
      <c r="F38" s="20"/>
      <c r="G38" s="20"/>
      <c r="H38" s="20"/>
      <c r="I38" s="20"/>
    </row>
    <row r="39" spans="2:9" x14ac:dyDescent="0.3">
      <c r="B39" s="20" t="s">
        <v>144</v>
      </c>
      <c r="C39" s="20"/>
      <c r="D39" s="20"/>
      <c r="E39" s="20"/>
      <c r="F39" s="20"/>
      <c r="G39" s="20"/>
      <c r="H39" s="20"/>
      <c r="I39" s="20"/>
    </row>
    <row r="40" spans="2:9" x14ac:dyDescent="0.3">
      <c r="B40" s="20" t="s">
        <v>128</v>
      </c>
      <c r="C40" s="20"/>
      <c r="D40" s="20"/>
      <c r="E40" s="20"/>
      <c r="F40" s="20"/>
      <c r="G40" s="20"/>
      <c r="H40" s="20"/>
      <c r="I40" s="20"/>
    </row>
    <row r="41" spans="2:9" x14ac:dyDescent="0.3">
      <c r="B41" s="9" t="s">
        <v>145</v>
      </c>
    </row>
    <row r="42" spans="2:9" x14ac:dyDescent="0.3">
      <c r="B42" s="9" t="s">
        <v>133</v>
      </c>
    </row>
    <row r="43" spans="2:9" x14ac:dyDescent="0.3">
      <c r="B43" s="9" t="s">
        <v>132</v>
      </c>
    </row>
    <row r="44" spans="2:9" x14ac:dyDescent="0.3">
      <c r="B44" s="9" t="s">
        <v>129</v>
      </c>
    </row>
    <row r="46" spans="2:9" x14ac:dyDescent="0.3">
      <c r="B46" s="19" t="s">
        <v>97</v>
      </c>
    </row>
    <row r="47" spans="2:9" x14ac:dyDescent="0.3">
      <c r="B47" s="9" t="s">
        <v>131</v>
      </c>
    </row>
    <row r="48" spans="2:9" x14ac:dyDescent="0.3">
      <c r="B48" s="9" t="s">
        <v>130</v>
      </c>
    </row>
    <row r="50" spans="2:2" x14ac:dyDescent="0.3">
      <c r="B50" s="19" t="s">
        <v>98</v>
      </c>
    </row>
    <row r="51" spans="2:2" x14ac:dyDescent="0.3">
      <c r="B51" s="9" t="s">
        <v>147</v>
      </c>
    </row>
    <row r="52" spans="2:2" x14ac:dyDescent="0.3">
      <c r="B52" s="9" t="s">
        <v>146</v>
      </c>
    </row>
    <row r="54" spans="2:2" x14ac:dyDescent="0.3">
      <c r="B54" s="19" t="s">
        <v>99</v>
      </c>
    </row>
    <row r="55" spans="2:2" x14ac:dyDescent="0.3">
      <c r="B55" s="9" t="s">
        <v>100</v>
      </c>
    </row>
  </sheetData>
  <mergeCells count="7">
    <mergeCell ref="B1:G1"/>
    <mergeCell ref="D31:F31"/>
    <mergeCell ref="D33:F33"/>
    <mergeCell ref="D32:F32"/>
    <mergeCell ref="F7:G7"/>
    <mergeCell ref="C24:F24"/>
    <mergeCell ref="C30:F30"/>
  </mergeCells>
  <pageMargins left="0.7" right="0.7" top="0.75" bottom="0.75" header="0.3" footer="0.3"/>
  <pageSetup paperSize="9" orientation="portrait" r:id="rId1"/>
  <headerFooter>
    <oddHeader xml:space="preserve">&amp;C&amp;"Bookman Old Style,Cursief"&amp;8&amp;F
</oddHeader>
    <oddFooter>&amp;C&amp;"Bookman Old Style,Cursief"&amp;8Ju ST arT - administratie
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K45"/>
  <sheetViews>
    <sheetView tabSelected="1" topLeftCell="A25" zoomScaleNormal="100" workbookViewId="0">
      <selection activeCell="F60" sqref="F60"/>
    </sheetView>
  </sheetViews>
  <sheetFormatPr defaultColWidth="9.109375" defaultRowHeight="13.2" x14ac:dyDescent="0.25"/>
  <cols>
    <col min="1" max="3" width="10.6640625" style="1" customWidth="1"/>
    <col min="4" max="4" width="5.6640625" style="1" customWidth="1"/>
    <col min="5" max="5" width="15.33203125" style="1" customWidth="1"/>
    <col min="6" max="7" width="5.6640625" style="1" customWidth="1"/>
    <col min="8" max="8" width="15.33203125" style="1" customWidth="1"/>
    <col min="9" max="9" width="5.6640625" style="1" customWidth="1"/>
    <col min="10" max="16384" width="9.109375" style="1"/>
  </cols>
  <sheetData>
    <row r="5" spans="2:8" ht="13.8" x14ac:dyDescent="0.3">
      <c r="B5" s="39" t="s">
        <v>22</v>
      </c>
      <c r="C5" s="39"/>
      <c r="D5" s="39"/>
      <c r="E5" s="39"/>
      <c r="F5" s="39"/>
      <c r="G5" s="39"/>
      <c r="H5" s="39"/>
    </row>
    <row r="7" spans="2:8" x14ac:dyDescent="0.25">
      <c r="B7" s="25" t="s">
        <v>22</v>
      </c>
      <c r="D7" s="7"/>
      <c r="E7" s="7">
        <f>Voorblad!G36</f>
        <v>2023</v>
      </c>
      <c r="H7" s="7">
        <f>Voorblad!G39</f>
        <v>2022</v>
      </c>
    </row>
    <row r="9" spans="2:8" x14ac:dyDescent="0.25">
      <c r="B9" s="14" t="s">
        <v>115</v>
      </c>
    </row>
    <row r="10" spans="2:8" x14ac:dyDescent="0.25">
      <c r="B10" s="26" t="s">
        <v>107</v>
      </c>
      <c r="E10" s="4">
        <f>Activa!I13</f>
        <v>0</v>
      </c>
      <c r="F10" s="4"/>
      <c r="G10" s="4"/>
      <c r="H10" s="4"/>
    </row>
    <row r="11" spans="2:8" x14ac:dyDescent="0.25">
      <c r="B11" s="26" t="s">
        <v>108</v>
      </c>
      <c r="E11" s="4">
        <f>Activa!I31</f>
        <v>0</v>
      </c>
      <c r="F11" s="4"/>
      <c r="G11" s="4"/>
      <c r="H11" s="4">
        <f>Activa!E25</f>
        <v>0</v>
      </c>
    </row>
    <row r="12" spans="2:8" x14ac:dyDescent="0.25">
      <c r="B12" s="26" t="s">
        <v>109</v>
      </c>
      <c r="E12" s="4"/>
      <c r="F12" s="4"/>
      <c r="G12" s="4"/>
      <c r="H12" s="4"/>
    </row>
    <row r="13" spans="2:8" x14ac:dyDescent="0.25">
      <c r="E13" s="4"/>
      <c r="F13" s="4"/>
      <c r="G13" s="4"/>
      <c r="H13" s="4"/>
    </row>
    <row r="14" spans="2:8" ht="19.5" customHeight="1" x14ac:dyDescent="0.25">
      <c r="B14" s="14" t="s">
        <v>116</v>
      </c>
      <c r="E14" s="4"/>
      <c r="F14" s="4"/>
      <c r="G14" s="4"/>
      <c r="H14" s="4"/>
    </row>
    <row r="15" spans="2:8" x14ac:dyDescent="0.25">
      <c r="B15" s="1" t="s">
        <v>192</v>
      </c>
      <c r="E15" s="4">
        <v>0</v>
      </c>
      <c r="F15" s="4"/>
      <c r="G15" s="4"/>
      <c r="H15" s="4"/>
    </row>
    <row r="16" spans="2:8" x14ac:dyDescent="0.25">
      <c r="B16" s="1" t="s">
        <v>164</v>
      </c>
      <c r="E16" s="4">
        <v>0</v>
      </c>
      <c r="F16" s="4"/>
      <c r="G16" s="4"/>
      <c r="H16" s="4"/>
    </row>
    <row r="17" spans="2:11" x14ac:dyDescent="0.25">
      <c r="B17" s="1" t="s">
        <v>179</v>
      </c>
      <c r="E17" s="4">
        <v>0</v>
      </c>
      <c r="F17" s="4"/>
      <c r="G17" s="4"/>
      <c r="H17" s="4"/>
    </row>
    <row r="18" spans="2:11" x14ac:dyDescent="0.25">
      <c r="B18" s="21"/>
      <c r="E18" s="4"/>
      <c r="F18" s="4"/>
      <c r="G18" s="4"/>
      <c r="H18" s="4"/>
    </row>
    <row r="19" spans="2:11" x14ac:dyDescent="0.25">
      <c r="D19" s="1" t="s">
        <v>21</v>
      </c>
      <c r="E19" s="4"/>
      <c r="F19" s="4"/>
      <c r="G19" s="4"/>
      <c r="H19" s="4"/>
    </row>
    <row r="20" spans="2:11" x14ac:dyDescent="0.25">
      <c r="B20" s="14" t="s">
        <v>117</v>
      </c>
      <c r="E20" s="4"/>
      <c r="F20" s="4"/>
      <c r="G20" s="4"/>
      <c r="H20" s="4"/>
    </row>
    <row r="21" spans="2:11" x14ac:dyDescent="0.25">
      <c r="B21" s="1" t="s">
        <v>25</v>
      </c>
      <c r="E21" s="4">
        <v>0</v>
      </c>
      <c r="F21" s="4"/>
      <c r="G21" s="4"/>
      <c r="H21" s="4"/>
    </row>
    <row r="22" spans="2:11" x14ac:dyDescent="0.25">
      <c r="B22" s="1" t="s">
        <v>24</v>
      </c>
      <c r="E22" s="4"/>
      <c r="F22" s="4"/>
      <c r="G22" s="4"/>
      <c r="H22" s="4"/>
    </row>
    <row r="23" spans="2:11" x14ac:dyDescent="0.25">
      <c r="B23" s="1" t="s">
        <v>180</v>
      </c>
      <c r="E23" s="4">
        <v>0</v>
      </c>
      <c r="F23" s="4"/>
      <c r="G23" s="4"/>
      <c r="H23" s="4"/>
    </row>
    <row r="24" spans="2:11" ht="13.8" thickBot="1" x14ac:dyDescent="0.3">
      <c r="E24" s="13">
        <f>SUM(E10:E23)</f>
        <v>0</v>
      </c>
      <c r="F24" s="4"/>
      <c r="G24" s="4"/>
      <c r="H24" s="13">
        <f>SUM(H10:H23)</f>
        <v>0</v>
      </c>
    </row>
    <row r="25" spans="2:11" x14ac:dyDescent="0.25">
      <c r="E25" s="4"/>
      <c r="F25" s="4"/>
      <c r="G25" s="4"/>
      <c r="H25" s="4"/>
    </row>
    <row r="26" spans="2:11" x14ac:dyDescent="0.25">
      <c r="E26" s="4"/>
      <c r="F26" s="4"/>
      <c r="G26" s="4"/>
      <c r="H26" s="4"/>
    </row>
    <row r="27" spans="2:11" x14ac:dyDescent="0.25">
      <c r="E27" s="4"/>
      <c r="F27" s="4"/>
      <c r="G27" s="4"/>
      <c r="H27" s="4"/>
    </row>
    <row r="28" spans="2:11" x14ac:dyDescent="0.25">
      <c r="E28" s="4"/>
      <c r="F28" s="4"/>
      <c r="G28" s="4"/>
      <c r="H28" s="4"/>
    </row>
    <row r="29" spans="2:11" ht="13.8" x14ac:dyDescent="0.3">
      <c r="B29" s="39" t="s">
        <v>27</v>
      </c>
      <c r="C29" s="39"/>
      <c r="D29" s="39"/>
      <c r="E29" s="39"/>
      <c r="F29" s="39"/>
      <c r="G29" s="39"/>
      <c r="H29" s="39"/>
    </row>
    <row r="30" spans="2:11" x14ac:dyDescent="0.25">
      <c r="E30" s="4"/>
      <c r="F30" s="4"/>
      <c r="G30" s="4"/>
      <c r="H30" s="4"/>
    </row>
    <row r="31" spans="2:11" x14ac:dyDescent="0.25">
      <c r="B31" s="25" t="s">
        <v>27</v>
      </c>
      <c r="E31" s="7">
        <f>Voorblad!G36</f>
        <v>2023</v>
      </c>
      <c r="F31" s="4"/>
      <c r="G31" s="4"/>
      <c r="H31" s="7">
        <f>Voorblad!G39</f>
        <v>2022</v>
      </c>
    </row>
    <row r="32" spans="2:11" x14ac:dyDescent="0.25">
      <c r="E32" s="4"/>
      <c r="F32" s="4"/>
      <c r="G32" s="4"/>
      <c r="H32" s="4"/>
      <c r="K32" s="4"/>
    </row>
    <row r="33" spans="2:8" x14ac:dyDescent="0.25">
      <c r="B33" s="14" t="s">
        <v>28</v>
      </c>
      <c r="E33" s="4">
        <f>H33+'W&amp;Vresultaat'!E36-OmzetBelasting!E27</f>
        <v>-4863.54</v>
      </c>
      <c r="F33" s="4"/>
      <c r="G33" s="4" t="s">
        <v>21</v>
      </c>
      <c r="H33" s="4">
        <v>0</v>
      </c>
    </row>
    <row r="34" spans="2:8" x14ac:dyDescent="0.25">
      <c r="B34" s="1" t="s">
        <v>163</v>
      </c>
      <c r="E34" s="4"/>
      <c r="F34" s="4"/>
      <c r="G34" s="4"/>
      <c r="H34" s="4">
        <v>0</v>
      </c>
    </row>
    <row r="35" spans="2:8" x14ac:dyDescent="0.25">
      <c r="E35" s="4"/>
      <c r="F35" s="4"/>
      <c r="G35" s="4"/>
      <c r="H35" s="4"/>
    </row>
    <row r="36" spans="2:8" x14ac:dyDescent="0.25">
      <c r="B36" s="14" t="s">
        <v>119</v>
      </c>
      <c r="E36" s="4"/>
      <c r="F36" s="4"/>
      <c r="G36" s="4"/>
      <c r="H36" s="4"/>
    </row>
    <row r="37" spans="2:8" x14ac:dyDescent="0.25">
      <c r="B37" s="1" t="s">
        <v>29</v>
      </c>
      <c r="E37" s="4"/>
      <c r="F37" s="4"/>
      <c r="G37" s="4"/>
      <c r="H37" s="4"/>
    </row>
    <row r="38" spans="2:8" x14ac:dyDescent="0.25">
      <c r="B38" s="1" t="s">
        <v>196</v>
      </c>
      <c r="E38" s="4">
        <v>4863.54</v>
      </c>
      <c r="F38" s="4"/>
      <c r="G38" s="4"/>
      <c r="H38" s="4"/>
    </row>
    <row r="39" spans="2:8" x14ac:dyDescent="0.25">
      <c r="E39" s="4"/>
      <c r="F39" s="4"/>
      <c r="G39" s="4"/>
      <c r="H39" s="4"/>
    </row>
    <row r="40" spans="2:8" x14ac:dyDescent="0.25">
      <c r="B40" s="14" t="s">
        <v>118</v>
      </c>
      <c r="E40" s="4"/>
      <c r="F40" s="4"/>
      <c r="G40" s="4"/>
      <c r="H40" s="4"/>
    </row>
    <row r="41" spans="2:8" x14ac:dyDescent="0.25">
      <c r="B41" s="1" t="s">
        <v>101</v>
      </c>
      <c r="E41" s="4"/>
      <c r="F41" s="4"/>
      <c r="G41" s="4"/>
      <c r="H41" s="4">
        <v>0</v>
      </c>
    </row>
    <row r="42" spans="2:8" x14ac:dyDescent="0.25">
      <c r="B42" s="1" t="s">
        <v>125</v>
      </c>
      <c r="E42" s="4">
        <f>OmzetBelasting!H22</f>
        <v>0</v>
      </c>
      <c r="F42" s="4"/>
      <c r="G42" s="4"/>
      <c r="H42" s="4"/>
    </row>
    <row r="43" spans="2:8" x14ac:dyDescent="0.25">
      <c r="B43" s="1" t="s">
        <v>23</v>
      </c>
      <c r="E43" s="4"/>
      <c r="F43" s="4"/>
      <c r="G43" s="4"/>
      <c r="H43" s="4"/>
    </row>
    <row r="44" spans="2:8" x14ac:dyDescent="0.25">
      <c r="B44" s="1" t="s">
        <v>26</v>
      </c>
      <c r="E44" s="4"/>
      <c r="F44" s="4"/>
      <c r="G44" s="4"/>
      <c r="H44" s="4"/>
    </row>
    <row r="45" spans="2:8" ht="13.8" thickBot="1" x14ac:dyDescent="0.3">
      <c r="E45" s="13">
        <f>SUM(E33:E44)</f>
        <v>0</v>
      </c>
      <c r="F45" s="4"/>
      <c r="G45" s="4"/>
      <c r="H45" s="13">
        <f>SUM(H33:H44)</f>
        <v>0</v>
      </c>
    </row>
  </sheetData>
  <mergeCells count="2">
    <mergeCell ref="B5:H5"/>
    <mergeCell ref="B29:H29"/>
  </mergeCells>
  <pageMargins left="0.7" right="0.7" top="0.75" bottom="0.75" header="0.3" footer="0.3"/>
  <pageSetup paperSize="9" orientation="portrait" r:id="rId1"/>
  <headerFooter>
    <oddHeader xml:space="preserve">&amp;C&amp;"Bookman Old Style,Cursief"&amp;8&amp;F
</oddHeader>
    <oddFooter>&amp;C&amp;"Bookman Old Style,Cursief"&amp;8Ju ST arT - administratie
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49"/>
  <sheetViews>
    <sheetView tabSelected="1" topLeftCell="A31" zoomScaleNormal="100" workbookViewId="0">
      <selection activeCell="F60" sqref="F60"/>
    </sheetView>
  </sheetViews>
  <sheetFormatPr defaultColWidth="9.109375" defaultRowHeight="13.2" x14ac:dyDescent="0.25"/>
  <cols>
    <col min="1" max="3" width="10.6640625" style="1" customWidth="1"/>
    <col min="4" max="4" width="5.6640625" style="1" customWidth="1"/>
    <col min="5" max="5" width="15.33203125" style="1" customWidth="1"/>
    <col min="6" max="7" width="5.6640625" style="1" customWidth="1"/>
    <col min="8" max="8" width="15.33203125" style="1" customWidth="1"/>
    <col min="9" max="9" width="5.6640625" style="1" customWidth="1"/>
    <col min="10" max="16384" width="9.109375" style="1"/>
  </cols>
  <sheetData>
    <row r="5" spans="2:8" ht="13.8" x14ac:dyDescent="0.3">
      <c r="B5" s="39" t="s">
        <v>121</v>
      </c>
      <c r="C5" s="39"/>
      <c r="D5" s="39"/>
      <c r="E5" s="39"/>
      <c r="F5" s="39"/>
      <c r="G5" s="39"/>
      <c r="H5" s="39"/>
    </row>
    <row r="7" spans="2:8" x14ac:dyDescent="0.25">
      <c r="B7" s="1" t="s">
        <v>71</v>
      </c>
      <c r="E7" s="1">
        <f>Voorblad!G36</f>
        <v>2023</v>
      </c>
      <c r="H7" s="1">
        <f>Voorblad!G39</f>
        <v>2022</v>
      </c>
    </row>
    <row r="9" spans="2:8" x14ac:dyDescent="0.25">
      <c r="B9" s="1" t="s">
        <v>1</v>
      </c>
      <c r="E9" s="4">
        <f>OmzetBelasting!F14</f>
        <v>0</v>
      </c>
      <c r="F9" s="4"/>
      <c r="G9" s="4"/>
      <c r="H9" s="4">
        <v>0</v>
      </c>
    </row>
    <row r="10" spans="2:8" x14ac:dyDescent="0.25">
      <c r="B10" s="1" t="s">
        <v>182</v>
      </c>
      <c r="E10" s="4"/>
      <c r="F10" s="4"/>
      <c r="G10" s="4"/>
      <c r="H10" s="4"/>
    </row>
    <row r="11" spans="2:8" x14ac:dyDescent="0.25">
      <c r="B11" s="1" t="s">
        <v>26</v>
      </c>
      <c r="C11" s="1" t="s">
        <v>183</v>
      </c>
      <c r="E11" s="4"/>
      <c r="F11" s="4"/>
      <c r="G11" s="4"/>
      <c r="H11" s="4">
        <v>0</v>
      </c>
    </row>
    <row r="12" spans="2:8" ht="13.8" thickBot="1" x14ac:dyDescent="0.3">
      <c r="E12" s="30">
        <f>SUM(E9:E11)</f>
        <v>0</v>
      </c>
      <c r="F12" s="4"/>
      <c r="G12" s="4"/>
      <c r="H12" s="30">
        <f>SUM(H9:H11)</f>
        <v>0</v>
      </c>
    </row>
    <row r="13" spans="2:8" ht="13.8" thickTop="1" x14ac:dyDescent="0.25">
      <c r="E13" s="4"/>
      <c r="F13" s="4"/>
      <c r="G13" s="4"/>
      <c r="H13" s="4"/>
    </row>
    <row r="14" spans="2:8" x14ac:dyDescent="0.25">
      <c r="B14" s="21" t="s">
        <v>188</v>
      </c>
      <c r="E14" s="4">
        <v>0</v>
      </c>
      <c r="F14" s="4"/>
      <c r="G14" s="4"/>
      <c r="H14" s="4">
        <v>0</v>
      </c>
    </row>
    <row r="15" spans="2:8" ht="13.8" thickBot="1" x14ac:dyDescent="0.3">
      <c r="E15" s="30">
        <f>E12+E14</f>
        <v>0</v>
      </c>
      <c r="F15" s="4"/>
      <c r="G15" s="4"/>
      <c r="H15" s="30">
        <f>H12+H14</f>
        <v>0</v>
      </c>
    </row>
    <row r="16" spans="2:8" ht="13.8" thickTop="1" x14ac:dyDescent="0.25">
      <c r="E16" s="4"/>
      <c r="F16" s="4"/>
      <c r="G16" s="4"/>
      <c r="H16" s="4"/>
    </row>
    <row r="17" spans="2:10" x14ac:dyDescent="0.25">
      <c r="B17" s="1" t="s">
        <v>80</v>
      </c>
      <c r="E17" s="4"/>
      <c r="F17" s="4"/>
      <c r="G17" s="4"/>
      <c r="H17" s="4"/>
    </row>
    <row r="18" spans="2:10" x14ac:dyDescent="0.25">
      <c r="B18" s="1" t="s">
        <v>31</v>
      </c>
      <c r="E18" s="4">
        <f>Kosten!E9</f>
        <v>0</v>
      </c>
      <c r="F18" s="4"/>
      <c r="G18" s="4"/>
      <c r="H18" s="4">
        <f>Kosten!H9</f>
        <v>0</v>
      </c>
    </row>
    <row r="19" spans="2:10" x14ac:dyDescent="0.25">
      <c r="B19" s="1" t="s">
        <v>152</v>
      </c>
      <c r="E19" s="4">
        <f>Kosten!E36</f>
        <v>0</v>
      </c>
      <c r="H19" s="4">
        <f>Kosten!H36</f>
        <v>0</v>
      </c>
    </row>
    <row r="20" spans="2:10" x14ac:dyDescent="0.25">
      <c r="E20" s="5">
        <f>SUM(E18:E19)</f>
        <v>0</v>
      </c>
      <c r="F20" s="4" t="s">
        <v>6</v>
      </c>
      <c r="G20" s="4"/>
      <c r="H20" s="5">
        <f>SUM(H18:H19)</f>
        <v>0</v>
      </c>
      <c r="I20" s="1" t="s">
        <v>6</v>
      </c>
    </row>
    <row r="21" spans="2:10" x14ac:dyDescent="0.25">
      <c r="E21" s="4"/>
      <c r="F21" s="4"/>
      <c r="G21" s="4"/>
      <c r="H21" s="4"/>
    </row>
    <row r="22" spans="2:10" x14ac:dyDescent="0.25">
      <c r="B22" s="1" t="s">
        <v>30</v>
      </c>
      <c r="J22" s="4"/>
    </row>
    <row r="23" spans="2:10" x14ac:dyDescent="0.25">
      <c r="B23" s="1" t="s">
        <v>33</v>
      </c>
      <c r="E23" s="4">
        <f>Kosten!E10-Kosten!E36</f>
        <v>0</v>
      </c>
      <c r="F23" s="4"/>
      <c r="G23" s="4"/>
      <c r="H23" s="4">
        <f>Kosten!H10</f>
        <v>0</v>
      </c>
      <c r="I23" s="1" t="s">
        <v>21</v>
      </c>
    </row>
    <row r="24" spans="2:10" x14ac:dyDescent="0.25">
      <c r="B24" s="1" t="s">
        <v>35</v>
      </c>
      <c r="E24" s="4">
        <f>Kosten!E11</f>
        <v>0</v>
      </c>
      <c r="F24" s="4"/>
      <c r="G24" s="4"/>
      <c r="H24" s="4">
        <f>Kosten!H11</f>
        <v>0</v>
      </c>
    </row>
    <row r="25" spans="2:10" x14ac:dyDescent="0.25">
      <c r="B25" s="1" t="s">
        <v>32</v>
      </c>
      <c r="E25" s="4">
        <f>Kosten!E12</f>
        <v>2264.9</v>
      </c>
      <c r="F25" s="4"/>
      <c r="G25" s="4"/>
      <c r="H25" s="4">
        <f>Kosten!H12</f>
        <v>0</v>
      </c>
    </row>
    <row r="26" spans="2:10" x14ac:dyDescent="0.25">
      <c r="B26" s="1" t="s">
        <v>34</v>
      </c>
      <c r="E26" s="4">
        <f>Kosten!E13</f>
        <v>323.42</v>
      </c>
      <c r="F26" s="4"/>
      <c r="G26" s="4"/>
      <c r="H26" s="4">
        <f>Kosten!H13</f>
        <v>0</v>
      </c>
      <c r="J26" s="4"/>
    </row>
    <row r="27" spans="2:10" x14ac:dyDescent="0.25">
      <c r="B27" s="1" t="s">
        <v>37</v>
      </c>
      <c r="E27" s="4">
        <f>Kosten!E14</f>
        <v>459.96999999999997</v>
      </c>
      <c r="F27" s="4"/>
      <c r="G27" s="4"/>
      <c r="H27" s="4">
        <f>Kosten!H14</f>
        <v>0</v>
      </c>
    </row>
    <row r="28" spans="2:10" x14ac:dyDescent="0.25">
      <c r="B28" s="1" t="s">
        <v>36</v>
      </c>
      <c r="E28" s="4">
        <f>Kosten!E15</f>
        <v>1815.25</v>
      </c>
      <c r="F28" s="4"/>
      <c r="G28" s="4"/>
      <c r="H28" s="4">
        <f>Kosten!H15</f>
        <v>0</v>
      </c>
    </row>
    <row r="29" spans="2:10" x14ac:dyDescent="0.25">
      <c r="B29" s="1" t="s">
        <v>38</v>
      </c>
      <c r="E29" s="4">
        <f>Kosten!E16</f>
        <v>0</v>
      </c>
      <c r="F29" s="4"/>
      <c r="G29" s="4"/>
      <c r="H29" s="4">
        <f>Kosten!H16</f>
        <v>0</v>
      </c>
    </row>
    <row r="30" spans="2:10" x14ac:dyDescent="0.25">
      <c r="E30" s="5">
        <f>SUM(E23:E29)</f>
        <v>4863.54</v>
      </c>
      <c r="F30" s="4" t="s">
        <v>6</v>
      </c>
      <c r="G30" s="4"/>
      <c r="H30" s="5">
        <f>SUM(H22:H29)</f>
        <v>0</v>
      </c>
      <c r="I30" s="1" t="s">
        <v>6</v>
      </c>
    </row>
    <row r="31" spans="2:10" x14ac:dyDescent="0.25">
      <c r="E31" s="4"/>
      <c r="F31" s="4"/>
      <c r="G31" s="4"/>
      <c r="H31" s="4"/>
    </row>
    <row r="32" spans="2:10" ht="13.8" thickBot="1" x14ac:dyDescent="0.3">
      <c r="B32" s="1" t="s">
        <v>72</v>
      </c>
      <c r="E32" s="30">
        <f>E15-E20-E30</f>
        <v>-4863.54</v>
      </c>
      <c r="F32" s="4"/>
      <c r="G32" s="4"/>
      <c r="H32" s="30">
        <f>H15-H20-H30</f>
        <v>0</v>
      </c>
    </row>
    <row r="33" spans="2:8" ht="13.8" thickTop="1" x14ac:dyDescent="0.25">
      <c r="E33" s="4"/>
      <c r="F33" s="4"/>
      <c r="G33" s="4"/>
      <c r="H33" s="4"/>
    </row>
    <row r="34" spans="2:8" x14ac:dyDescent="0.25">
      <c r="B34" s="1" t="s">
        <v>73</v>
      </c>
      <c r="E34" s="4">
        <f>Activa!H31</f>
        <v>0</v>
      </c>
      <c r="F34" s="4"/>
      <c r="G34" s="4"/>
      <c r="H34" s="4">
        <f>Kosten!H23</f>
        <v>0</v>
      </c>
    </row>
    <row r="35" spans="2:8" x14ac:dyDescent="0.25">
      <c r="E35" s="4"/>
      <c r="F35" s="4"/>
      <c r="G35" s="4"/>
      <c r="H35" s="4"/>
    </row>
    <row r="36" spans="2:8" ht="13.8" thickBot="1" x14ac:dyDescent="0.3">
      <c r="B36" s="1" t="s">
        <v>74</v>
      </c>
      <c r="E36" s="13">
        <f>E32-E34</f>
        <v>-4863.54</v>
      </c>
      <c r="F36" s="4"/>
      <c r="G36" s="4"/>
      <c r="H36" s="13">
        <f>H32-H34</f>
        <v>0</v>
      </c>
    </row>
    <row r="39" spans="2:8" hidden="1" x14ac:dyDescent="0.25"/>
    <row r="40" spans="2:8" hidden="1" x14ac:dyDescent="0.25">
      <c r="B40" s="1" t="s">
        <v>153</v>
      </c>
      <c r="E40" s="33">
        <f>E36</f>
        <v>-4863.54</v>
      </c>
    </row>
    <row r="41" spans="2:8" hidden="1" x14ac:dyDescent="0.25">
      <c r="B41" s="1" t="s">
        <v>149</v>
      </c>
      <c r="E41" s="33"/>
    </row>
    <row r="42" spans="2:8" hidden="1" x14ac:dyDescent="0.25">
      <c r="B42" s="1" t="s">
        <v>110</v>
      </c>
      <c r="E42" s="33" t="e">
        <f>SUM(Balans!E15:E23)/SUM(Balans!E41:E44)</f>
        <v>#DIV/0!</v>
      </c>
    </row>
    <row r="43" spans="2:8" hidden="1" x14ac:dyDescent="0.25">
      <c r="B43" s="1" t="s">
        <v>111</v>
      </c>
      <c r="E43" s="33" t="e">
        <f>SUM(Balans!E16:E23)/SUM(Balans!E41:E44)</f>
        <v>#DIV/0!</v>
      </c>
    </row>
    <row r="44" spans="2:8" hidden="1" x14ac:dyDescent="0.25">
      <c r="B44" s="1" t="s">
        <v>112</v>
      </c>
      <c r="E44" s="33" t="e">
        <f>SUM((Balans!E33:E34)-SUM(Balans!E10:E12))/SUM(Balans!E41:E44)</f>
        <v>#VALUE!</v>
      </c>
    </row>
    <row r="45" spans="2:8" hidden="1" x14ac:dyDescent="0.25">
      <c r="B45" s="1" t="s">
        <v>113</v>
      </c>
      <c r="E45" s="21"/>
    </row>
    <row r="46" spans="2:8" hidden="1" x14ac:dyDescent="0.25">
      <c r="B46" s="1" t="s">
        <v>190</v>
      </c>
      <c r="E46" s="32">
        <f>E40/SUM((Balans!E33+Balans!H33)/2)</f>
        <v>2</v>
      </c>
    </row>
    <row r="47" spans="2:8" hidden="1" x14ac:dyDescent="0.25">
      <c r="B47" s="1" t="s">
        <v>114</v>
      </c>
      <c r="E47" s="32" t="e">
        <f>E40/SUM((Balans!E45+Balans!H45)/2)</f>
        <v>#DIV/0!</v>
      </c>
    </row>
    <row r="48" spans="2:8" hidden="1" x14ac:dyDescent="0.25">
      <c r="B48" s="1" t="s">
        <v>191</v>
      </c>
      <c r="E48" s="32" t="e">
        <f>(Balans!E33+E36)/Balans!E45</f>
        <v>#DIV/0!</v>
      </c>
    </row>
    <row r="49" hidden="1" x14ac:dyDescent="0.25"/>
  </sheetData>
  <mergeCells count="1">
    <mergeCell ref="B5:H5"/>
  </mergeCells>
  <pageMargins left="0.7" right="0.7" top="0.75" bottom="0.75" header="0.3" footer="0.3"/>
  <pageSetup paperSize="9" orientation="portrait" r:id="rId1"/>
  <headerFooter>
    <oddHeader xml:space="preserve">&amp;C&amp;"Bookman Old Style,Cursief"&amp;8&amp;F
</oddHeader>
    <oddFooter>&amp;C&amp;"Bookman Old Style,Cursief"&amp;8Ju ST arT - administratie
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H107"/>
  <sheetViews>
    <sheetView tabSelected="1" topLeftCell="A82" zoomScale="85" zoomScaleNormal="85" workbookViewId="0">
      <selection activeCell="F60" sqref="F60"/>
    </sheetView>
  </sheetViews>
  <sheetFormatPr defaultColWidth="9.109375" defaultRowHeight="13.2" x14ac:dyDescent="0.25"/>
  <cols>
    <col min="1" max="3" width="10.6640625" style="1" customWidth="1"/>
    <col min="4" max="4" width="5.6640625" style="1" customWidth="1"/>
    <col min="5" max="5" width="15.33203125" style="1" customWidth="1"/>
    <col min="6" max="7" width="5.6640625" style="1" customWidth="1"/>
    <col min="8" max="8" width="15.33203125" style="1" customWidth="1"/>
    <col min="9" max="9" width="5.6640625" style="1" customWidth="1"/>
    <col min="10" max="16384" width="9.109375" style="1"/>
  </cols>
  <sheetData>
    <row r="4" spans="2:8" ht="13.8" x14ac:dyDescent="0.3">
      <c r="B4" s="39" t="s">
        <v>40</v>
      </c>
      <c r="C4" s="39"/>
      <c r="D4" s="39"/>
      <c r="E4" s="39"/>
      <c r="F4" s="39"/>
      <c r="G4" s="39"/>
      <c r="H4" s="39"/>
    </row>
    <row r="6" spans="2:8" x14ac:dyDescent="0.25">
      <c r="E6" s="1">
        <f>Voorblad!G36</f>
        <v>2023</v>
      </c>
      <c r="H6" s="1">
        <f>Voorblad!G39</f>
        <v>2022</v>
      </c>
    </row>
    <row r="8" spans="2:8" x14ac:dyDescent="0.25">
      <c r="B8" s="10" t="s">
        <v>40</v>
      </c>
      <c r="E8" s="4"/>
      <c r="F8" s="4"/>
      <c r="G8" s="4"/>
      <c r="H8" s="4"/>
    </row>
    <row r="9" spans="2:8" x14ac:dyDescent="0.25">
      <c r="B9" s="1" t="s">
        <v>31</v>
      </c>
      <c r="E9" s="4">
        <f>E30</f>
        <v>0</v>
      </c>
      <c r="F9" s="4"/>
      <c r="G9" s="4"/>
      <c r="H9" s="4">
        <f>H30</f>
        <v>0</v>
      </c>
    </row>
    <row r="10" spans="2:8" x14ac:dyDescent="0.25">
      <c r="B10" s="1" t="s">
        <v>33</v>
      </c>
      <c r="E10" s="4">
        <f>E37</f>
        <v>0</v>
      </c>
      <c r="F10" s="4"/>
      <c r="G10" s="4"/>
      <c r="H10" s="4">
        <f>H37</f>
        <v>0</v>
      </c>
    </row>
    <row r="11" spans="2:8" x14ac:dyDescent="0.25">
      <c r="B11" s="1" t="s">
        <v>35</v>
      </c>
      <c r="E11" s="4">
        <f>E69</f>
        <v>0</v>
      </c>
      <c r="F11" s="4"/>
      <c r="G11" s="4"/>
      <c r="H11" s="4">
        <f>H69</f>
        <v>0</v>
      </c>
    </row>
    <row r="12" spans="2:8" x14ac:dyDescent="0.25">
      <c r="B12" s="1" t="s">
        <v>32</v>
      </c>
      <c r="E12" s="4">
        <f>E49</f>
        <v>2264.9</v>
      </c>
      <c r="F12" s="4"/>
      <c r="G12" s="4"/>
      <c r="H12" s="4">
        <f>H49</f>
        <v>0</v>
      </c>
    </row>
    <row r="13" spans="2:8" x14ac:dyDescent="0.25">
      <c r="B13" s="1" t="s">
        <v>34</v>
      </c>
      <c r="E13" s="4">
        <f>E82</f>
        <v>323.42</v>
      </c>
      <c r="F13" s="4"/>
      <c r="G13" s="4"/>
      <c r="H13" s="4">
        <f>H82</f>
        <v>0</v>
      </c>
    </row>
    <row r="14" spans="2:8" x14ac:dyDescent="0.25">
      <c r="B14" s="1" t="s">
        <v>37</v>
      </c>
      <c r="E14" s="4">
        <f>E89</f>
        <v>459.96999999999997</v>
      </c>
      <c r="F14" s="4"/>
      <c r="G14" s="4"/>
      <c r="H14" s="4">
        <f>H89</f>
        <v>0</v>
      </c>
    </row>
    <row r="15" spans="2:8" x14ac:dyDescent="0.25">
      <c r="B15" s="1" t="s">
        <v>36</v>
      </c>
      <c r="E15" s="4">
        <f>E101</f>
        <v>1815.25</v>
      </c>
      <c r="F15" s="4"/>
      <c r="G15" s="4"/>
      <c r="H15" s="4">
        <f>H101</f>
        <v>0</v>
      </c>
    </row>
    <row r="16" spans="2:8" x14ac:dyDescent="0.25">
      <c r="B16" s="1" t="s">
        <v>38</v>
      </c>
      <c r="E16" s="4">
        <f>E107</f>
        <v>0</v>
      </c>
      <c r="F16" s="4"/>
      <c r="G16" s="4"/>
      <c r="H16" s="4">
        <f>H107</f>
        <v>0</v>
      </c>
    </row>
    <row r="17" spans="2:8" x14ac:dyDescent="0.25">
      <c r="E17" s="5">
        <f>SUM(E9:E16)</f>
        <v>4863.54</v>
      </c>
      <c r="F17" s="4"/>
      <c r="G17" s="4"/>
      <c r="H17" s="5">
        <f>SUM(H9:H16)</f>
        <v>0</v>
      </c>
    </row>
    <row r="19" spans="2:8" x14ac:dyDescent="0.25">
      <c r="B19" s="14" t="s">
        <v>39</v>
      </c>
    </row>
    <row r="20" spans="2:8" x14ac:dyDescent="0.25">
      <c r="B20" s="1" t="s">
        <v>14</v>
      </c>
      <c r="E20" s="4">
        <f>Activa!H13</f>
        <v>0</v>
      </c>
      <c r="F20" s="4"/>
      <c r="G20" s="4"/>
      <c r="H20" s="4"/>
    </row>
    <row r="21" spans="2:8" x14ac:dyDescent="0.25">
      <c r="B21" s="1" t="s">
        <v>15</v>
      </c>
      <c r="E21" s="4">
        <f>Activa!H25</f>
        <v>0</v>
      </c>
      <c r="F21" s="4"/>
      <c r="G21" s="4"/>
      <c r="H21" s="4">
        <v>0</v>
      </c>
    </row>
    <row r="22" spans="2:8" x14ac:dyDescent="0.25">
      <c r="B22" s="1" t="s">
        <v>16</v>
      </c>
      <c r="E22" s="4">
        <f>Activa!H29</f>
        <v>0</v>
      </c>
      <c r="F22" s="4"/>
      <c r="G22" s="4"/>
      <c r="H22" s="4"/>
    </row>
    <row r="23" spans="2:8" x14ac:dyDescent="0.25">
      <c r="E23" s="5">
        <f>SUM(E20:E22)</f>
        <v>0</v>
      </c>
      <c r="F23" s="4"/>
      <c r="G23" s="4"/>
      <c r="H23" s="5">
        <f>SUM(H20:H22)</f>
        <v>0</v>
      </c>
    </row>
    <row r="24" spans="2:8" x14ac:dyDescent="0.25">
      <c r="E24" s="4"/>
      <c r="F24" s="4"/>
      <c r="G24" s="4"/>
      <c r="H24" s="4"/>
    </row>
    <row r="25" spans="2:8" x14ac:dyDescent="0.25">
      <c r="B25" s="14" t="s">
        <v>31</v>
      </c>
      <c r="E25" s="4"/>
      <c r="F25" s="4"/>
      <c r="G25" s="4"/>
      <c r="H25" s="4"/>
    </row>
    <row r="26" spans="2:8" x14ac:dyDescent="0.25">
      <c r="B26" s="1" t="s">
        <v>123</v>
      </c>
      <c r="E26" s="4"/>
      <c r="F26" s="4"/>
      <c r="G26" s="4"/>
      <c r="H26" s="4"/>
    </row>
    <row r="27" spans="2:8" x14ac:dyDescent="0.25">
      <c r="B27" s="1" t="s">
        <v>169</v>
      </c>
      <c r="E27" s="4"/>
      <c r="F27" s="4"/>
      <c r="G27" s="4"/>
      <c r="H27" s="4"/>
    </row>
    <row r="28" spans="2:8" x14ac:dyDescent="0.25">
      <c r="B28" s="1" t="s">
        <v>181</v>
      </c>
      <c r="E28" s="4"/>
      <c r="F28" s="4"/>
      <c r="G28" s="4"/>
      <c r="H28" s="4"/>
    </row>
    <row r="29" spans="2:8" x14ac:dyDescent="0.25">
      <c r="B29" s="1" t="s">
        <v>160</v>
      </c>
      <c r="E29" s="4"/>
    </row>
    <row r="30" spans="2:8" x14ac:dyDescent="0.25">
      <c r="D30" s="1" t="s">
        <v>21</v>
      </c>
      <c r="E30" s="5">
        <f>SUM(E25:E29)</f>
        <v>0</v>
      </c>
      <c r="F30" s="4"/>
      <c r="G30" s="4"/>
      <c r="H30" s="5">
        <f>SUM(H26:H29)</f>
        <v>0</v>
      </c>
    </row>
    <row r="31" spans="2:8" x14ac:dyDescent="0.25">
      <c r="E31" s="4"/>
      <c r="F31" s="4"/>
      <c r="G31" s="4"/>
      <c r="H31" s="4"/>
    </row>
    <row r="32" spans="2:8" x14ac:dyDescent="0.25">
      <c r="B32" s="14" t="s">
        <v>33</v>
      </c>
      <c r="E32" s="4"/>
      <c r="F32" s="4"/>
      <c r="G32" s="4"/>
      <c r="H32" s="4"/>
    </row>
    <row r="33" spans="2:8" x14ac:dyDescent="0.25">
      <c r="B33" s="1" t="s">
        <v>41</v>
      </c>
      <c r="E33" s="4"/>
      <c r="F33" s="4"/>
      <c r="G33" s="4"/>
      <c r="H33" s="4"/>
    </row>
    <row r="34" spans="2:8" x14ac:dyDescent="0.25">
      <c r="B34" s="1" t="s">
        <v>42</v>
      </c>
      <c r="E34" s="4"/>
      <c r="F34" s="4"/>
      <c r="G34" s="4"/>
      <c r="H34" s="4"/>
    </row>
    <row r="35" spans="2:8" x14ac:dyDescent="0.25">
      <c r="B35" s="1" t="s">
        <v>26</v>
      </c>
      <c r="E35" s="4"/>
      <c r="F35" s="4"/>
      <c r="G35" s="4"/>
      <c r="H35" s="4"/>
    </row>
    <row r="36" spans="2:8" x14ac:dyDescent="0.25">
      <c r="B36" s="21" t="s">
        <v>167</v>
      </c>
      <c r="E36" s="4"/>
      <c r="F36" s="4"/>
      <c r="G36" s="4"/>
      <c r="H36" s="4"/>
    </row>
    <row r="37" spans="2:8" x14ac:dyDescent="0.25">
      <c r="E37" s="5">
        <f>SUM(E33:E36)</f>
        <v>0</v>
      </c>
      <c r="F37" s="4"/>
      <c r="G37" s="4"/>
      <c r="H37" s="5">
        <f>SUM(H33:H36)</f>
        <v>0</v>
      </c>
    </row>
    <row r="38" spans="2:8" x14ac:dyDescent="0.25">
      <c r="E38" s="4"/>
      <c r="F38" s="4"/>
      <c r="G38" s="4"/>
      <c r="H38" s="4"/>
    </row>
    <row r="39" spans="2:8" x14ac:dyDescent="0.25">
      <c r="B39" s="14" t="s">
        <v>127</v>
      </c>
      <c r="E39" s="4"/>
      <c r="F39" s="4"/>
      <c r="G39" s="4"/>
      <c r="H39" s="4"/>
    </row>
    <row r="40" spans="2:8" x14ac:dyDescent="0.25">
      <c r="B40" s="1" t="s">
        <v>53</v>
      </c>
      <c r="E40" s="4">
        <v>2264.9</v>
      </c>
      <c r="F40" s="4"/>
      <c r="G40" s="4"/>
      <c r="H40" s="4"/>
    </row>
    <row r="41" spans="2:8" x14ac:dyDescent="0.25">
      <c r="B41" s="1" t="s">
        <v>177</v>
      </c>
      <c r="E41" s="4"/>
      <c r="F41" s="4"/>
      <c r="G41" s="4"/>
      <c r="H41" s="4"/>
    </row>
    <row r="42" spans="2:8" x14ac:dyDescent="0.25">
      <c r="B42" s="1" t="s">
        <v>175</v>
      </c>
      <c r="E42" s="4"/>
      <c r="F42" s="4"/>
      <c r="G42" s="4"/>
      <c r="H42" s="4"/>
    </row>
    <row r="43" spans="2:8" x14ac:dyDescent="0.25">
      <c r="B43" s="1" t="s">
        <v>176</v>
      </c>
      <c r="E43" s="4"/>
      <c r="F43" s="4"/>
      <c r="G43" s="4"/>
      <c r="H43" s="4"/>
    </row>
    <row r="44" spans="2:8" x14ac:dyDescent="0.25">
      <c r="B44" s="1" t="s">
        <v>172</v>
      </c>
      <c r="E44" s="4"/>
      <c r="F44" s="4"/>
      <c r="G44" s="4"/>
      <c r="H44" s="4"/>
    </row>
    <row r="45" spans="2:8" x14ac:dyDescent="0.25">
      <c r="B45" s="1" t="s">
        <v>52</v>
      </c>
      <c r="E45" s="4"/>
      <c r="F45" s="4"/>
      <c r="G45" s="4"/>
      <c r="H45" s="4"/>
    </row>
    <row r="46" spans="2:8" x14ac:dyDescent="0.25">
      <c r="B46" s="1" t="s">
        <v>173</v>
      </c>
      <c r="E46" s="4"/>
      <c r="F46" s="4"/>
      <c r="G46" s="4"/>
      <c r="H46" s="4"/>
    </row>
    <row r="47" spans="2:8" x14ac:dyDescent="0.25">
      <c r="B47" s="1" t="s">
        <v>174</v>
      </c>
      <c r="E47" s="4"/>
      <c r="F47" s="4"/>
      <c r="G47" s="4"/>
      <c r="H47" s="4"/>
    </row>
    <row r="48" spans="2:8" x14ac:dyDescent="0.25">
      <c r="B48" s="1" t="s">
        <v>79</v>
      </c>
      <c r="E48" s="4"/>
      <c r="F48" s="4"/>
      <c r="G48" s="4"/>
      <c r="H48" s="4"/>
    </row>
    <row r="49" spans="2:8" x14ac:dyDescent="0.25">
      <c r="D49" s="1" t="s">
        <v>21</v>
      </c>
      <c r="E49" s="5">
        <f>SUM(E40:E48)</f>
        <v>2264.9</v>
      </c>
      <c r="F49" s="4"/>
      <c r="G49" s="4"/>
      <c r="H49" s="5">
        <f>SUM(H40:H48)</f>
        <v>0</v>
      </c>
    </row>
    <row r="50" spans="2:8" x14ac:dyDescent="0.25">
      <c r="E50" s="4"/>
      <c r="F50" s="4"/>
      <c r="G50" s="4"/>
      <c r="H50" s="4"/>
    </row>
    <row r="51" spans="2:8" x14ac:dyDescent="0.25">
      <c r="E51" s="4"/>
      <c r="F51" s="4"/>
      <c r="G51" s="4"/>
      <c r="H51" s="4"/>
    </row>
    <row r="52" spans="2:8" x14ac:dyDescent="0.25">
      <c r="E52" s="4"/>
      <c r="F52" s="4"/>
      <c r="G52" s="4"/>
      <c r="H52" s="4"/>
    </row>
    <row r="53" spans="2:8" x14ac:dyDescent="0.25">
      <c r="E53" s="4"/>
      <c r="F53" s="4"/>
      <c r="G53" s="4"/>
      <c r="H53" s="4"/>
    </row>
    <row r="54" spans="2:8" x14ac:dyDescent="0.25">
      <c r="E54" s="4"/>
      <c r="F54" s="4"/>
      <c r="G54" s="4"/>
      <c r="H54" s="4"/>
    </row>
    <row r="55" spans="2:8" x14ac:dyDescent="0.25">
      <c r="E55" s="4"/>
      <c r="F55" s="4"/>
      <c r="G55" s="4"/>
      <c r="H55" s="4"/>
    </row>
    <row r="56" spans="2:8" x14ac:dyDescent="0.25">
      <c r="E56" s="4"/>
      <c r="F56" s="4"/>
      <c r="G56" s="4"/>
      <c r="H56" s="4"/>
    </row>
    <row r="57" spans="2:8" x14ac:dyDescent="0.25">
      <c r="E57" s="4"/>
      <c r="F57" s="4"/>
      <c r="G57" s="4"/>
      <c r="H57" s="4"/>
    </row>
    <row r="58" spans="2:8" ht="13.8" x14ac:dyDescent="0.3">
      <c r="B58" s="39" t="s">
        <v>159</v>
      </c>
      <c r="C58" s="39"/>
      <c r="D58" s="39"/>
      <c r="E58" s="39"/>
      <c r="F58" s="39"/>
      <c r="G58" s="39"/>
      <c r="H58" s="39"/>
    </row>
    <row r="59" spans="2:8" x14ac:dyDescent="0.25">
      <c r="E59" s="7">
        <f>Voorblad!G36</f>
        <v>2023</v>
      </c>
      <c r="F59" s="4"/>
      <c r="G59" s="4"/>
      <c r="H59" s="7">
        <f>Voorblad!G39</f>
        <v>2022</v>
      </c>
    </row>
    <row r="60" spans="2:8" x14ac:dyDescent="0.25">
      <c r="E60" s="4"/>
      <c r="F60" s="4"/>
      <c r="G60" s="4"/>
      <c r="H60" s="4"/>
    </row>
    <row r="61" spans="2:8" x14ac:dyDescent="0.25">
      <c r="B61" s="14" t="s">
        <v>35</v>
      </c>
      <c r="E61" s="4"/>
      <c r="F61" s="4"/>
      <c r="G61" s="4"/>
      <c r="H61" s="4"/>
    </row>
    <row r="62" spans="2:8" x14ac:dyDescent="0.25">
      <c r="B62" s="1" t="s">
        <v>104</v>
      </c>
      <c r="E62" s="4"/>
      <c r="F62" s="4"/>
      <c r="G62" s="4"/>
      <c r="H62" s="4"/>
    </row>
    <row r="63" spans="2:8" x14ac:dyDescent="0.25">
      <c r="B63" s="1" t="s">
        <v>82</v>
      </c>
      <c r="E63" s="4"/>
      <c r="F63" s="4"/>
      <c r="G63" s="4"/>
      <c r="H63" s="4"/>
    </row>
    <row r="64" spans="2:8" x14ac:dyDescent="0.25">
      <c r="B64" s="1" t="s">
        <v>51</v>
      </c>
      <c r="E64" s="4"/>
      <c r="F64" s="4"/>
      <c r="G64" s="4"/>
      <c r="H64" s="4"/>
    </row>
    <row r="65" spans="2:8" x14ac:dyDescent="0.25">
      <c r="B65" s="1" t="s">
        <v>78</v>
      </c>
      <c r="E65" s="4"/>
      <c r="F65" s="4"/>
      <c r="G65" s="4"/>
      <c r="H65" s="4"/>
    </row>
    <row r="66" spans="2:8" x14ac:dyDescent="0.25">
      <c r="B66" s="1" t="s">
        <v>81</v>
      </c>
      <c r="E66" s="4"/>
      <c r="F66" s="4"/>
      <c r="G66" s="4"/>
      <c r="H66" s="4"/>
    </row>
    <row r="67" spans="2:8" x14ac:dyDescent="0.25">
      <c r="B67" s="1" t="s">
        <v>151</v>
      </c>
      <c r="E67" s="4">
        <f>-OmzetBelasting!E30</f>
        <v>0</v>
      </c>
      <c r="F67" s="4"/>
      <c r="G67" s="4"/>
      <c r="H67" s="4"/>
    </row>
    <row r="68" spans="2:8" x14ac:dyDescent="0.25">
      <c r="B68" s="1" t="s">
        <v>171</v>
      </c>
      <c r="E68" s="4"/>
      <c r="F68" s="4"/>
      <c r="G68" s="4"/>
      <c r="H68" s="4" t="s">
        <v>21</v>
      </c>
    </row>
    <row r="69" spans="2:8" x14ac:dyDescent="0.25">
      <c r="E69" s="5">
        <f>SUM(E62:E68)</f>
        <v>0</v>
      </c>
      <c r="F69" s="4"/>
      <c r="G69" s="4"/>
      <c r="H69" s="5">
        <f>SUM(H62:H68)</f>
        <v>0</v>
      </c>
    </row>
    <row r="71" spans="2:8" x14ac:dyDescent="0.25">
      <c r="B71" s="14" t="s">
        <v>34</v>
      </c>
      <c r="E71" s="4"/>
      <c r="F71" s="4"/>
      <c r="G71" s="4"/>
      <c r="H71" s="4"/>
    </row>
    <row r="72" spans="2:8" x14ac:dyDescent="0.25">
      <c r="B72" s="1" t="s">
        <v>43</v>
      </c>
      <c r="E72" s="4"/>
      <c r="F72" s="4"/>
      <c r="G72" s="4"/>
      <c r="H72" s="4"/>
    </row>
    <row r="73" spans="2:8" x14ac:dyDescent="0.25">
      <c r="B73" s="1" t="s">
        <v>83</v>
      </c>
      <c r="E73" s="4"/>
      <c r="F73" s="4"/>
      <c r="G73" s="4"/>
      <c r="H73" s="4"/>
    </row>
    <row r="74" spans="2:8" x14ac:dyDescent="0.25">
      <c r="B74" s="1" t="s">
        <v>44</v>
      </c>
      <c r="E74" s="4">
        <v>28.8</v>
      </c>
      <c r="F74" s="4"/>
      <c r="G74" s="4"/>
      <c r="H74" s="4"/>
    </row>
    <row r="75" spans="2:8" x14ac:dyDescent="0.25">
      <c r="B75" s="1" t="s">
        <v>48</v>
      </c>
      <c r="E75" s="4"/>
      <c r="F75" s="4"/>
      <c r="G75" s="4"/>
      <c r="H75" s="4"/>
    </row>
    <row r="76" spans="2:8" x14ac:dyDescent="0.25">
      <c r="B76" s="1" t="s">
        <v>45</v>
      </c>
      <c r="E76" s="4">
        <v>294.62</v>
      </c>
      <c r="F76" s="4"/>
      <c r="G76" s="4"/>
      <c r="H76" s="4"/>
    </row>
    <row r="77" spans="2:8" x14ac:dyDescent="0.25">
      <c r="B77" s="1" t="s">
        <v>46</v>
      </c>
      <c r="E77" s="4"/>
      <c r="F77" s="4"/>
      <c r="G77" s="4"/>
      <c r="H77" s="4"/>
    </row>
    <row r="78" spans="2:8" x14ac:dyDescent="0.25">
      <c r="B78" s="1" t="s">
        <v>47</v>
      </c>
      <c r="E78" s="4"/>
      <c r="F78" s="4"/>
      <c r="G78" s="4"/>
      <c r="H78" s="4"/>
    </row>
    <row r="79" spans="2:8" ht="17.25" customHeight="1" x14ac:dyDescent="0.25">
      <c r="B79" s="1" t="s">
        <v>49</v>
      </c>
      <c r="E79" s="4"/>
      <c r="F79" s="4"/>
      <c r="G79" s="4"/>
      <c r="H79" s="4"/>
    </row>
    <row r="80" spans="2:8" ht="17.25" customHeight="1" x14ac:dyDescent="0.25">
      <c r="B80" s="1" t="s">
        <v>50</v>
      </c>
      <c r="E80" s="4"/>
      <c r="F80" s="4"/>
      <c r="G80" s="4"/>
      <c r="H80" s="4"/>
    </row>
    <row r="81" spans="2:8" x14ac:dyDescent="0.25">
      <c r="B81" s="1" t="s">
        <v>84</v>
      </c>
      <c r="E81" s="4"/>
      <c r="F81" s="4"/>
      <c r="G81" s="4"/>
      <c r="H81" s="4"/>
    </row>
    <row r="82" spans="2:8" x14ac:dyDescent="0.25">
      <c r="E82" s="5">
        <f>SUM(E72:E81)</f>
        <v>323.42</v>
      </c>
      <c r="F82" s="4"/>
      <c r="G82" s="4"/>
      <c r="H82" s="5">
        <f>SUM(H72:H81)</f>
        <v>0</v>
      </c>
    </row>
    <row r="83" spans="2:8" x14ac:dyDescent="0.25">
      <c r="E83" s="4"/>
      <c r="F83" s="4"/>
      <c r="G83" s="4"/>
      <c r="H83" s="4"/>
    </row>
    <row r="84" spans="2:8" x14ac:dyDescent="0.25">
      <c r="B84" s="14" t="s">
        <v>106</v>
      </c>
      <c r="E84" s="4"/>
      <c r="F84" s="4"/>
      <c r="G84" s="4"/>
      <c r="H84" s="4"/>
    </row>
    <row r="85" spans="2:8" x14ac:dyDescent="0.25">
      <c r="B85" s="1" t="s">
        <v>195</v>
      </c>
      <c r="E85" s="4">
        <v>101.95</v>
      </c>
      <c r="F85" s="4"/>
      <c r="G85" s="4"/>
      <c r="H85" s="4"/>
    </row>
    <row r="86" spans="2:8" x14ac:dyDescent="0.25">
      <c r="B86" s="1" t="s">
        <v>184</v>
      </c>
      <c r="E86" s="4"/>
      <c r="F86" s="4"/>
      <c r="G86" s="4"/>
      <c r="H86" s="4"/>
    </row>
    <row r="87" spans="2:8" x14ac:dyDescent="0.25">
      <c r="B87" s="1" t="s">
        <v>194</v>
      </c>
      <c r="E87" s="4">
        <v>225.45</v>
      </c>
      <c r="F87" s="4"/>
      <c r="G87" s="4"/>
      <c r="H87" s="4"/>
    </row>
    <row r="88" spans="2:8" x14ac:dyDescent="0.25">
      <c r="B88" s="1" t="s">
        <v>170</v>
      </c>
      <c r="E88" s="4">
        <v>132.57</v>
      </c>
      <c r="F88" s="4"/>
      <c r="G88" s="4"/>
      <c r="H88" s="4"/>
    </row>
    <row r="89" spans="2:8" x14ac:dyDescent="0.25">
      <c r="E89" s="5">
        <f>SUM(E85:E88)</f>
        <v>459.96999999999997</v>
      </c>
      <c r="F89" s="4"/>
      <c r="G89" s="4"/>
      <c r="H89" s="5">
        <f>SUM(H85:H88)</f>
        <v>0</v>
      </c>
    </row>
    <row r="90" spans="2:8" x14ac:dyDescent="0.25">
      <c r="E90" s="4"/>
      <c r="F90" s="4"/>
      <c r="G90" s="4"/>
      <c r="H90" s="4"/>
    </row>
    <row r="91" spans="2:8" x14ac:dyDescent="0.25">
      <c r="B91" s="14" t="s">
        <v>36</v>
      </c>
      <c r="E91" s="4"/>
      <c r="F91" s="4"/>
      <c r="G91" s="4"/>
      <c r="H91" s="4"/>
    </row>
    <row r="92" spans="2:8" x14ac:dyDescent="0.25">
      <c r="B92" s="1" t="s">
        <v>55</v>
      </c>
      <c r="E92" s="4"/>
      <c r="F92" s="4"/>
      <c r="G92" s="4"/>
      <c r="H92" s="4"/>
    </row>
    <row r="93" spans="2:8" x14ac:dyDescent="0.25">
      <c r="B93" s="1" t="s">
        <v>148</v>
      </c>
      <c r="E93" s="4"/>
      <c r="F93" s="4"/>
      <c r="G93" s="4"/>
      <c r="H93" s="4"/>
    </row>
    <row r="94" spans="2:8" x14ac:dyDescent="0.25">
      <c r="B94" s="1" t="s">
        <v>56</v>
      </c>
      <c r="E94" s="4"/>
      <c r="F94" s="4"/>
      <c r="G94" s="4"/>
      <c r="H94" s="4"/>
    </row>
    <row r="95" spans="2:8" x14ac:dyDescent="0.25">
      <c r="B95" s="1" t="s">
        <v>57</v>
      </c>
      <c r="E95" s="4"/>
      <c r="F95" s="4"/>
      <c r="G95" s="4"/>
      <c r="H95" s="4"/>
    </row>
    <row r="96" spans="2:8" x14ac:dyDescent="0.25">
      <c r="B96" s="1" t="s">
        <v>185</v>
      </c>
      <c r="E96" s="4"/>
      <c r="F96" s="4"/>
      <c r="G96" s="4"/>
      <c r="H96" s="4"/>
    </row>
    <row r="97" spans="2:8" x14ac:dyDescent="0.25">
      <c r="B97" s="1" t="s">
        <v>156</v>
      </c>
      <c r="E97" s="4"/>
      <c r="F97" s="4"/>
      <c r="G97" s="4"/>
      <c r="H97" s="4"/>
    </row>
    <row r="98" spans="2:8" x14ac:dyDescent="0.25">
      <c r="B98" s="1" t="s">
        <v>122</v>
      </c>
      <c r="E98" s="4">
        <v>75</v>
      </c>
      <c r="F98" s="4"/>
      <c r="G98" s="4"/>
      <c r="H98" s="4"/>
    </row>
    <row r="99" spans="2:8" x14ac:dyDescent="0.25">
      <c r="B99" s="1" t="s">
        <v>168</v>
      </c>
      <c r="E99" s="4"/>
      <c r="F99" s="4"/>
      <c r="G99" s="4"/>
      <c r="H99" s="4"/>
    </row>
    <row r="100" spans="2:8" x14ac:dyDescent="0.25">
      <c r="B100" s="1" t="s">
        <v>193</v>
      </c>
      <c r="E100" s="4">
        <v>1740.25</v>
      </c>
      <c r="F100" s="4"/>
      <c r="G100" s="4"/>
      <c r="H100" s="4" t="s">
        <v>21</v>
      </c>
    </row>
    <row r="101" spans="2:8" x14ac:dyDescent="0.25">
      <c r="E101" s="5">
        <f>SUM(E92:E100)</f>
        <v>1815.25</v>
      </c>
      <c r="F101" s="4"/>
      <c r="G101" s="4"/>
      <c r="H101" s="5">
        <f>SUM(H92:H100)</f>
        <v>0</v>
      </c>
    </row>
    <row r="102" spans="2:8" x14ac:dyDescent="0.25">
      <c r="E102" s="4"/>
      <c r="F102" s="4"/>
      <c r="G102" s="4"/>
      <c r="H102" s="4"/>
    </row>
    <row r="103" spans="2:8" x14ac:dyDescent="0.25">
      <c r="B103" s="14" t="s">
        <v>38</v>
      </c>
      <c r="E103" s="4"/>
      <c r="F103" s="4"/>
      <c r="G103" s="4"/>
      <c r="H103" s="4"/>
    </row>
    <row r="104" spans="2:8" x14ac:dyDescent="0.25">
      <c r="B104" s="1" t="s">
        <v>54</v>
      </c>
      <c r="E104" s="4"/>
      <c r="F104" s="4"/>
      <c r="G104" s="4"/>
      <c r="H104" s="4"/>
    </row>
    <row r="105" spans="2:8" x14ac:dyDescent="0.25">
      <c r="B105" s="1" t="s">
        <v>178</v>
      </c>
      <c r="E105" s="4"/>
      <c r="F105" s="4"/>
      <c r="G105" s="4"/>
      <c r="H105" s="4"/>
    </row>
    <row r="106" spans="2:8" x14ac:dyDescent="0.25">
      <c r="B106" s="1" t="s">
        <v>158</v>
      </c>
      <c r="E106" s="4"/>
      <c r="F106" s="4"/>
      <c r="G106" s="4"/>
      <c r="H106" s="4"/>
    </row>
    <row r="107" spans="2:8" x14ac:dyDescent="0.25">
      <c r="E107" s="5">
        <f>SUM(E104:E106)</f>
        <v>0</v>
      </c>
      <c r="F107" s="4"/>
      <c r="G107" s="4"/>
      <c r="H107" s="5">
        <f>SUM(H104:H106)</f>
        <v>0</v>
      </c>
    </row>
  </sheetData>
  <mergeCells count="2">
    <mergeCell ref="B4:H4"/>
    <mergeCell ref="B58:H58"/>
  </mergeCells>
  <pageMargins left="0.7" right="0.7" top="0.75" bottom="0.75" header="0.3" footer="0.3"/>
  <pageSetup paperSize="9" orientation="portrait" r:id="rId1"/>
  <headerFooter>
    <oddHeader xml:space="preserve">&amp;C&amp;"Bookman Old Style,Cursief"&amp;8&amp;F
</oddHeader>
    <oddFooter>&amp;C&amp;"Bookman Old Style,Cursief"&amp;8Ju ST arT - administratie
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I55"/>
  <sheetViews>
    <sheetView tabSelected="1" zoomScale="85" zoomScaleNormal="85" workbookViewId="0">
      <selection activeCell="F60" sqref="F60"/>
    </sheetView>
  </sheetViews>
  <sheetFormatPr defaultColWidth="9.109375" defaultRowHeight="13.2" x14ac:dyDescent="0.25"/>
  <cols>
    <col min="1" max="1" width="10.6640625" style="1" customWidth="1"/>
    <col min="2" max="2" width="8.44140625" style="1" customWidth="1"/>
    <col min="3" max="3" width="11.109375" style="1" customWidth="1"/>
    <col min="4" max="4" width="8.6640625" style="1" customWidth="1"/>
    <col min="5" max="5" width="10.33203125" style="1" customWidth="1"/>
    <col min="6" max="6" width="9.44140625" style="1" customWidth="1"/>
    <col min="7" max="7" width="7.44140625" style="1" customWidth="1"/>
    <col min="8" max="8" width="8.6640625" style="1" customWidth="1"/>
    <col min="9" max="9" width="10.33203125" style="1" customWidth="1"/>
    <col min="10" max="16384" width="9.109375" style="1"/>
  </cols>
  <sheetData>
    <row r="5" spans="1:9" ht="13.8" x14ac:dyDescent="0.3">
      <c r="B5" s="39" t="s">
        <v>68</v>
      </c>
      <c r="C5" s="39"/>
      <c r="D5" s="39"/>
      <c r="E5" s="39"/>
      <c r="G5" s="40">
        <f>Voorblad!G36</f>
        <v>2023</v>
      </c>
      <c r="H5" s="40"/>
      <c r="I5" s="40"/>
    </row>
    <row r="7" spans="1:9" x14ac:dyDescent="0.25">
      <c r="A7" s="1" t="s">
        <v>85</v>
      </c>
      <c r="B7" s="40" t="s">
        <v>8</v>
      </c>
      <c r="C7" s="40"/>
      <c r="D7" s="40"/>
      <c r="E7" s="21" t="s">
        <v>11</v>
      </c>
      <c r="F7" s="21" t="s">
        <v>12</v>
      </c>
      <c r="G7" s="41" t="s">
        <v>18</v>
      </c>
      <c r="H7" s="41"/>
      <c r="I7" s="21" t="s">
        <v>11</v>
      </c>
    </row>
    <row r="8" spans="1:9" x14ac:dyDescent="0.25">
      <c r="B8" s="1" t="s">
        <v>9</v>
      </c>
      <c r="C8" s="1" t="s">
        <v>75</v>
      </c>
      <c r="D8" s="1" t="s">
        <v>10</v>
      </c>
      <c r="E8" s="27">
        <v>43101</v>
      </c>
      <c r="F8" s="1" t="s">
        <v>13</v>
      </c>
      <c r="G8" s="1" t="s">
        <v>20</v>
      </c>
      <c r="H8" s="1" t="s">
        <v>19</v>
      </c>
      <c r="I8" s="27">
        <v>43465</v>
      </c>
    </row>
    <row r="9" spans="1:9" x14ac:dyDescent="0.25">
      <c r="B9" s="1" t="s">
        <v>21</v>
      </c>
    </row>
    <row r="10" spans="1:9" x14ac:dyDescent="0.25">
      <c r="B10" s="10" t="s">
        <v>14</v>
      </c>
      <c r="D10" s="4"/>
      <c r="E10" s="4"/>
      <c r="F10" s="4"/>
      <c r="G10" s="4" t="s">
        <v>21</v>
      </c>
      <c r="H10" s="4" t="s">
        <v>21</v>
      </c>
      <c r="I10" s="4"/>
    </row>
    <row r="11" spans="1:9" x14ac:dyDescent="0.25">
      <c r="B11" s="40" t="s">
        <v>75</v>
      </c>
      <c r="C11" s="40"/>
      <c r="D11" s="4"/>
      <c r="E11" s="4"/>
      <c r="F11" s="4"/>
      <c r="G11" s="4" t="s">
        <v>21</v>
      </c>
      <c r="H11" s="4">
        <f>($D11*20%)</f>
        <v>0</v>
      </c>
      <c r="I11" s="4">
        <f>IF(((E11+F11)-H11)&gt;0,((E11+F11)-H11),0)</f>
        <v>0</v>
      </c>
    </row>
    <row r="12" spans="1:9" x14ac:dyDescent="0.25">
      <c r="B12" s="11"/>
      <c r="D12" s="4"/>
      <c r="E12" s="4"/>
      <c r="F12" s="4"/>
      <c r="G12" s="4" t="s">
        <v>21</v>
      </c>
      <c r="H12" s="4">
        <f>($D12*20%)</f>
        <v>0</v>
      </c>
      <c r="I12" s="4">
        <f>IF(((E12+F12)-H12)&gt;0,((E12+F12)-H12),0)</f>
        <v>0</v>
      </c>
    </row>
    <row r="13" spans="1:9" x14ac:dyDescent="0.25">
      <c r="D13" s="5">
        <f>SUM(D10:D12)</f>
        <v>0</v>
      </c>
      <c r="E13" s="5">
        <f>SUM(E10:E12)</f>
        <v>0</v>
      </c>
      <c r="F13" s="5">
        <f>SUM(F10:F12)</f>
        <v>0</v>
      </c>
      <c r="G13" s="5" t="s">
        <v>21</v>
      </c>
      <c r="H13" s="5">
        <f>SUM(H10:H12)</f>
        <v>0</v>
      </c>
      <c r="I13" s="5">
        <f>SUM(I10:I12)</f>
        <v>0</v>
      </c>
    </row>
    <row r="14" spans="1:9" x14ac:dyDescent="0.25">
      <c r="B14" s="10" t="s">
        <v>15</v>
      </c>
      <c r="D14" s="4"/>
      <c r="E14" s="4"/>
      <c r="F14" s="4"/>
      <c r="G14" s="4" t="s">
        <v>21</v>
      </c>
      <c r="H14" s="4" t="s">
        <v>21</v>
      </c>
      <c r="I14" s="4"/>
    </row>
    <row r="15" spans="1:9" ht="15" customHeight="1" x14ac:dyDescent="0.25">
      <c r="B15" s="40">
        <v>2018</v>
      </c>
      <c r="C15" s="40"/>
      <c r="D15" s="4"/>
      <c r="E15" s="4"/>
      <c r="F15" s="4"/>
      <c r="G15" s="4"/>
      <c r="H15" s="4" t="s">
        <v>21</v>
      </c>
      <c r="I15" s="4" t="s">
        <v>21</v>
      </c>
    </row>
    <row r="16" spans="1:9" ht="15" customHeight="1" x14ac:dyDescent="0.25">
      <c r="A16" s="1">
        <v>0</v>
      </c>
      <c r="B16" s="23">
        <v>43831</v>
      </c>
      <c r="C16" s="24" t="s">
        <v>21</v>
      </c>
      <c r="D16" s="4">
        <v>0</v>
      </c>
      <c r="E16" s="4">
        <v>0</v>
      </c>
      <c r="F16" s="4"/>
      <c r="G16" s="4" t="s">
        <v>76</v>
      </c>
      <c r="H16" s="4">
        <f>IF(((D16-A16)*20%)&lt;E16,((D16-A16)*20%),E16)</f>
        <v>0</v>
      </c>
      <c r="I16" s="4">
        <f>IF(((E16+F16)-H16)&gt;0,((E16+F16)-H16),0)</f>
        <v>0</v>
      </c>
    </row>
    <row r="17" spans="1:9" ht="15" customHeight="1" x14ac:dyDescent="0.25">
      <c r="B17" s="43">
        <v>2019</v>
      </c>
      <c r="C17" s="43"/>
      <c r="D17" s="4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</row>
    <row r="18" spans="1:9" ht="15" customHeight="1" x14ac:dyDescent="0.25">
      <c r="B18" s="23">
        <v>43831</v>
      </c>
      <c r="C18" s="24" t="s">
        <v>21</v>
      </c>
      <c r="D18" s="4">
        <v>0</v>
      </c>
      <c r="E18" s="4">
        <v>0</v>
      </c>
      <c r="F18" s="4"/>
      <c r="G18" s="4" t="s">
        <v>76</v>
      </c>
      <c r="H18" s="4">
        <f>IF(((D18-A18)*20%)&lt;E18,((D18-A18)*20%),E18)</f>
        <v>0</v>
      </c>
      <c r="I18" s="4">
        <f>IF(((E18+F18)-H18)&gt;0,((E18+F18)-H18),0)</f>
        <v>0</v>
      </c>
    </row>
    <row r="19" spans="1:9" ht="15" customHeight="1" x14ac:dyDescent="0.25">
      <c r="B19" s="44" t="s">
        <v>150</v>
      </c>
      <c r="C19" s="44"/>
      <c r="D19" s="4">
        <v>0</v>
      </c>
      <c r="E19" s="4">
        <v>0</v>
      </c>
      <c r="F19" s="4"/>
      <c r="G19" s="4"/>
      <c r="H19" s="4"/>
      <c r="I19" s="4">
        <v>0</v>
      </c>
    </row>
    <row r="20" spans="1:9" ht="15" customHeight="1" x14ac:dyDescent="0.25">
      <c r="B20" s="42" t="s">
        <v>86</v>
      </c>
      <c r="C20" s="42"/>
      <c r="D20" s="4"/>
      <c r="E20" s="4"/>
      <c r="F20" s="4"/>
      <c r="G20" s="4" t="s">
        <v>21</v>
      </c>
      <c r="H20" s="4" t="s">
        <v>21</v>
      </c>
      <c r="I20" s="4"/>
    </row>
    <row r="21" spans="1:9" ht="15" customHeight="1" x14ac:dyDescent="0.25">
      <c r="A21" s="1">
        <v>0</v>
      </c>
      <c r="B21" s="12" t="s">
        <v>21</v>
      </c>
      <c r="C21" s="22" t="s">
        <v>21</v>
      </c>
      <c r="D21" s="4">
        <v>0</v>
      </c>
      <c r="E21" s="4">
        <v>0</v>
      </c>
      <c r="F21" s="4"/>
      <c r="G21" s="4" t="s">
        <v>76</v>
      </c>
      <c r="H21" s="4">
        <f t="shared" ref="H21:H24" si="0">IF(((D21-A21)*20%)&lt;E21,((D21-A21)*20%),E21)</f>
        <v>0</v>
      </c>
      <c r="I21" s="4">
        <f>IF(((E21+F21)-H21)&gt;0,((E21+F21)-H21),0)</f>
        <v>0</v>
      </c>
    </row>
    <row r="22" spans="1:9" x14ac:dyDescent="0.25">
      <c r="B22" s="23" t="s">
        <v>21</v>
      </c>
      <c r="C22" s="24" t="s">
        <v>21</v>
      </c>
      <c r="D22" s="4">
        <v>0</v>
      </c>
      <c r="E22" s="4">
        <v>0</v>
      </c>
      <c r="F22" s="4"/>
      <c r="G22" s="4" t="s">
        <v>76</v>
      </c>
      <c r="H22" s="4">
        <f t="shared" si="0"/>
        <v>0</v>
      </c>
      <c r="I22" s="4">
        <f>IF(((E22+F22)-H22)&gt;0,((E22+F22)-H22),0)</f>
        <v>0</v>
      </c>
    </row>
    <row r="23" spans="1:9" ht="12" customHeight="1" x14ac:dyDescent="0.25">
      <c r="A23" s="1" t="s">
        <v>21</v>
      </c>
      <c r="B23" s="40" t="s">
        <v>35</v>
      </c>
      <c r="C23" s="40"/>
      <c r="D23" s="4"/>
      <c r="E23" s="4"/>
      <c r="F23" s="4"/>
      <c r="G23" s="4"/>
      <c r="H23" s="4" t="s">
        <v>21</v>
      </c>
      <c r="I23" s="4"/>
    </row>
    <row r="24" spans="1:9" ht="14.25" customHeight="1" x14ac:dyDescent="0.25">
      <c r="A24" s="1">
        <v>0</v>
      </c>
      <c r="B24" s="22">
        <v>101</v>
      </c>
      <c r="C24" s="22" t="s">
        <v>21</v>
      </c>
      <c r="D24" s="4">
        <v>0</v>
      </c>
      <c r="E24" s="4">
        <v>0</v>
      </c>
      <c r="F24" s="4"/>
      <c r="G24" s="4" t="s">
        <v>77</v>
      </c>
      <c r="H24" s="4">
        <f t="shared" si="0"/>
        <v>0</v>
      </c>
      <c r="I24" s="4">
        <f>IF(((E24+F24)-H24)&gt;0&lt;A24,((E24+F24)-H24),A24)</f>
        <v>0</v>
      </c>
    </row>
    <row r="25" spans="1:9" x14ac:dyDescent="0.25">
      <c r="D25" s="5">
        <f>SUM(D14:D24)</f>
        <v>0</v>
      </c>
      <c r="E25" s="5">
        <f>SUM(E14:E24)</f>
        <v>0</v>
      </c>
      <c r="F25" s="5">
        <f>SUM(F14:F24)</f>
        <v>0</v>
      </c>
      <c r="G25" s="5" t="s">
        <v>21</v>
      </c>
      <c r="H25" s="5">
        <f>SUM(H14:H24)</f>
        <v>0</v>
      </c>
      <c r="I25" s="5">
        <f>SUM(I14:I24)</f>
        <v>0</v>
      </c>
    </row>
    <row r="26" spans="1:9" x14ac:dyDescent="0.25">
      <c r="B26" s="10" t="s">
        <v>16</v>
      </c>
      <c r="D26" s="4"/>
      <c r="E26" s="4"/>
      <c r="F26" s="4"/>
      <c r="G26" s="4"/>
      <c r="H26" s="4" t="s">
        <v>21</v>
      </c>
      <c r="I26" s="4"/>
    </row>
    <row r="27" spans="1:9" x14ac:dyDescent="0.25">
      <c r="D27" s="4"/>
      <c r="E27" s="4"/>
      <c r="F27" s="4"/>
      <c r="G27" s="4"/>
      <c r="H27" s="4">
        <f>($D27*20%)</f>
        <v>0</v>
      </c>
      <c r="I27" s="4">
        <f>IF(((E27+F27)-H27)&gt;0,((E27+F27)-H27),0)</f>
        <v>0</v>
      </c>
    </row>
    <row r="28" spans="1:9" x14ac:dyDescent="0.25">
      <c r="B28" s="11"/>
      <c r="D28" s="4"/>
      <c r="E28" s="4"/>
      <c r="F28" s="4"/>
      <c r="G28" s="4"/>
      <c r="H28" s="4">
        <f>($D28*20%)</f>
        <v>0</v>
      </c>
      <c r="I28" s="4">
        <f>IF(((E28+F28)-H28)&gt;0,((E28+F28)-H28),0)</f>
        <v>0</v>
      </c>
    </row>
    <row r="29" spans="1:9" x14ac:dyDescent="0.25">
      <c r="D29" s="5">
        <f>SUM(D26:D28)</f>
        <v>0</v>
      </c>
      <c r="E29" s="5">
        <f>SUM(E26:E28)</f>
        <v>0</v>
      </c>
      <c r="F29" s="5">
        <f>SUM(F26:F28)</f>
        <v>0</v>
      </c>
      <c r="G29" s="5" t="s">
        <v>21</v>
      </c>
      <c r="H29" s="5">
        <f>SUM(H26:H28)</f>
        <v>0</v>
      </c>
      <c r="I29" s="5">
        <f>SUM(I26:I28)</f>
        <v>0</v>
      </c>
    </row>
    <row r="30" spans="1:9" x14ac:dyDescent="0.25">
      <c r="D30" s="4"/>
      <c r="E30" s="4"/>
      <c r="F30" s="4"/>
      <c r="G30" s="4"/>
      <c r="H30" s="4"/>
      <c r="I30" s="4" t="s">
        <v>21</v>
      </c>
    </row>
    <row r="31" spans="1:9" ht="13.8" thickBot="1" x14ac:dyDescent="0.3">
      <c r="B31" s="1" t="s">
        <v>17</v>
      </c>
      <c r="D31" s="13">
        <f>SUM(D13+D25+D29)</f>
        <v>0</v>
      </c>
      <c r="E31" s="13">
        <f>SUM(E13+E25+E29)</f>
        <v>0</v>
      </c>
      <c r="F31" s="13">
        <f>SUM(F13+F25+F29)</f>
        <v>0</v>
      </c>
      <c r="G31" s="13" t="s">
        <v>21</v>
      </c>
      <c r="H31" s="13">
        <f>SUM(H13+H25+H29)</f>
        <v>0</v>
      </c>
      <c r="I31" s="13">
        <f>SUM(I13+I25+I29)</f>
        <v>0</v>
      </c>
    </row>
    <row r="55" spans="9:9" x14ac:dyDescent="0.25">
      <c r="I55" s="4"/>
    </row>
  </sheetData>
  <mergeCells count="10">
    <mergeCell ref="B23:C23"/>
    <mergeCell ref="B11:C11"/>
    <mergeCell ref="B15:C15"/>
    <mergeCell ref="B5:E5"/>
    <mergeCell ref="G5:I5"/>
    <mergeCell ref="B7:D7"/>
    <mergeCell ref="G7:H7"/>
    <mergeCell ref="B20:C20"/>
    <mergeCell ref="B17:C17"/>
    <mergeCell ref="B19:C19"/>
  </mergeCells>
  <pageMargins left="0.7" right="0.7" top="0.75" bottom="0.75" header="0.3" footer="0.3"/>
  <pageSetup paperSize="9" orientation="portrait" r:id="rId1"/>
  <headerFooter>
    <oddHeader xml:space="preserve">&amp;C&amp;"Bookman Old Style,Cursief"&amp;8&amp;F
</oddHeader>
    <oddFooter>&amp;C&amp;"Bookman Old Style,Cursief"&amp;8Ju ST arT - administratie
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H32"/>
  <sheetViews>
    <sheetView tabSelected="1" zoomScaleNormal="100" workbookViewId="0">
      <selection activeCell="F60" sqref="F60"/>
    </sheetView>
  </sheetViews>
  <sheetFormatPr defaultColWidth="9.109375" defaultRowHeight="13.2" x14ac:dyDescent="0.25"/>
  <cols>
    <col min="1" max="1" width="10.6640625" style="1" customWidth="1"/>
    <col min="2" max="4" width="9.109375" style="1"/>
    <col min="5" max="5" width="10.88671875" style="1" customWidth="1"/>
    <col min="6" max="6" width="12" style="1" customWidth="1"/>
    <col min="7" max="7" width="4.5546875" style="1" customWidth="1"/>
    <col min="8" max="8" width="15.33203125" style="1" customWidth="1"/>
    <col min="9" max="9" width="5.6640625" style="1" customWidth="1"/>
    <col min="10" max="16384" width="9.109375" style="1"/>
  </cols>
  <sheetData>
    <row r="5" spans="2:8" ht="13.8" x14ac:dyDescent="0.3">
      <c r="B5" s="39" t="s">
        <v>0</v>
      </c>
      <c r="C5" s="39"/>
      <c r="D5" s="39"/>
      <c r="E5" s="39"/>
      <c r="F5" s="1" t="s">
        <v>21</v>
      </c>
      <c r="G5" s="43">
        <f>Voorblad!G36</f>
        <v>2023</v>
      </c>
      <c r="H5" s="40"/>
    </row>
    <row r="7" spans="2:8" x14ac:dyDescent="0.25">
      <c r="E7" s="1" t="s">
        <v>186</v>
      </c>
      <c r="F7" s="2" t="s">
        <v>1</v>
      </c>
      <c r="G7" s="35" t="s">
        <v>102</v>
      </c>
      <c r="H7" s="35"/>
    </row>
    <row r="8" spans="2:8" x14ac:dyDescent="0.25">
      <c r="B8" s="1" t="s">
        <v>1</v>
      </c>
      <c r="C8" s="3" t="s">
        <v>165</v>
      </c>
      <c r="F8" s="4"/>
      <c r="G8" s="24"/>
      <c r="H8" s="24"/>
    </row>
    <row r="9" spans="2:8" x14ac:dyDescent="0.25">
      <c r="B9" s="1" t="s">
        <v>1</v>
      </c>
      <c r="C9" s="3" t="s">
        <v>166</v>
      </c>
      <c r="F9" s="4"/>
      <c r="G9" s="4" t="s">
        <v>21</v>
      </c>
      <c r="H9" s="4">
        <f>((F9/100)*0)</f>
        <v>0</v>
      </c>
    </row>
    <row r="10" spans="2:8" x14ac:dyDescent="0.25">
      <c r="B10" s="1" t="s">
        <v>1</v>
      </c>
      <c r="C10" s="3">
        <v>0</v>
      </c>
      <c r="F10" s="4">
        <v>0</v>
      </c>
      <c r="G10" s="4"/>
      <c r="H10" s="4">
        <f>((F10/100)*0)</f>
        <v>0</v>
      </c>
    </row>
    <row r="11" spans="2:8" x14ac:dyDescent="0.25">
      <c r="B11" s="1" t="s">
        <v>1</v>
      </c>
      <c r="C11" s="1" t="s">
        <v>2</v>
      </c>
      <c r="F11" s="4" t="s">
        <v>21</v>
      </c>
      <c r="G11" s="4"/>
      <c r="H11" s="4">
        <v>0</v>
      </c>
    </row>
    <row r="12" spans="2:8" x14ac:dyDescent="0.25">
      <c r="B12" s="1" t="s">
        <v>1</v>
      </c>
      <c r="C12" s="1" t="s">
        <v>3</v>
      </c>
      <c r="F12" s="4"/>
      <c r="G12" s="4"/>
      <c r="H12" s="4"/>
    </row>
    <row r="13" spans="2:8" x14ac:dyDescent="0.25">
      <c r="B13" s="1" t="s">
        <v>186</v>
      </c>
      <c r="C13" s="1" t="s">
        <v>2</v>
      </c>
      <c r="E13" s="1">
        <v>0</v>
      </c>
      <c r="F13" s="4"/>
      <c r="G13" s="4"/>
      <c r="H13" s="4">
        <f>E31</f>
        <v>0</v>
      </c>
    </row>
    <row r="14" spans="2:8" x14ac:dyDescent="0.25">
      <c r="E14" s="1" t="s">
        <v>4</v>
      </c>
      <c r="F14" s="5">
        <f>SUM(F8:F13)</f>
        <v>0</v>
      </c>
      <c r="G14" s="5" t="s">
        <v>21</v>
      </c>
      <c r="H14" s="5">
        <f>SUM(H9:H13)</f>
        <v>0</v>
      </c>
    </row>
    <row r="15" spans="2:8" x14ac:dyDescent="0.25">
      <c r="B15" s="1" t="s">
        <v>187</v>
      </c>
      <c r="F15" s="4"/>
      <c r="G15" s="4" t="s">
        <v>6</v>
      </c>
      <c r="H15" s="4">
        <f>H13</f>
        <v>0</v>
      </c>
    </row>
    <row r="16" spans="2:8" x14ac:dyDescent="0.25">
      <c r="B16" s="1" t="s">
        <v>5</v>
      </c>
      <c r="F16" s="4"/>
      <c r="G16" s="6" t="s">
        <v>6</v>
      </c>
      <c r="H16" s="4">
        <v>0</v>
      </c>
    </row>
    <row r="17" spans="2:8" x14ac:dyDescent="0.25">
      <c r="E17" s="1" t="s">
        <v>4</v>
      </c>
      <c r="F17" s="4"/>
      <c r="G17" s="4"/>
      <c r="H17" s="5">
        <f>H14-H15-H16</f>
        <v>0</v>
      </c>
    </row>
    <row r="18" spans="2:8" x14ac:dyDescent="0.25">
      <c r="F18" s="4"/>
      <c r="G18" s="4"/>
      <c r="H18" s="4"/>
    </row>
    <row r="19" spans="2:8" x14ac:dyDescent="0.25">
      <c r="B19" s="1" t="s">
        <v>188</v>
      </c>
      <c r="F19" s="4"/>
      <c r="G19" s="6" t="s">
        <v>6</v>
      </c>
      <c r="H19" s="4">
        <v>0</v>
      </c>
    </row>
    <row r="20" spans="2:8" x14ac:dyDescent="0.25">
      <c r="F20" s="4"/>
      <c r="G20" s="6"/>
      <c r="H20" s="4"/>
    </row>
    <row r="21" spans="2:8" x14ac:dyDescent="0.25">
      <c r="B21" s="1" t="s">
        <v>124</v>
      </c>
      <c r="F21" s="4"/>
      <c r="G21" s="6" t="s">
        <v>6</v>
      </c>
      <c r="H21" s="4">
        <v>0</v>
      </c>
    </row>
    <row r="22" spans="2:8" x14ac:dyDescent="0.25">
      <c r="E22" s="1" t="s">
        <v>7</v>
      </c>
      <c r="F22" s="4"/>
      <c r="G22" s="4"/>
      <c r="H22" s="5">
        <f>H17-H19-H21</f>
        <v>0</v>
      </c>
    </row>
    <row r="23" spans="2:8" x14ac:dyDescent="0.25">
      <c r="F23" s="4"/>
      <c r="G23" s="4"/>
      <c r="H23" s="4"/>
    </row>
    <row r="24" spans="2:8" x14ac:dyDescent="0.25">
      <c r="D24" s="7"/>
    </row>
    <row r="25" spans="2:8" x14ac:dyDescent="0.25">
      <c r="H25" s="4"/>
    </row>
    <row r="26" spans="2:8" hidden="1" x14ac:dyDescent="0.25"/>
    <row r="27" spans="2:8" hidden="1" x14ac:dyDescent="0.25">
      <c r="B27" s="1" t="s">
        <v>189</v>
      </c>
    </row>
    <row r="28" spans="2:8" hidden="1" x14ac:dyDescent="0.25">
      <c r="B28" s="1" t="s">
        <v>103</v>
      </c>
      <c r="C28" s="8">
        <v>9.4399999999999998E-2</v>
      </c>
      <c r="D28" s="1">
        <v>9395</v>
      </c>
      <c r="E28" s="1">
        <f>IF((('W&amp;Vresultaat'!E36+OmzetBelasting!E29)*OmzetBelasting!C28)&lt;D28,((E29+'W&amp;Vresultaat'!E36)*OmzetBelasting!C28),OmzetBelasting!D28)</f>
        <v>-459.11817600000001</v>
      </c>
    </row>
    <row r="29" spans="2:8" hidden="1" x14ac:dyDescent="0.25">
      <c r="B29" s="31">
        <v>0.2</v>
      </c>
      <c r="E29" s="1">
        <v>0</v>
      </c>
    </row>
    <row r="30" spans="2:8" hidden="1" x14ac:dyDescent="0.25">
      <c r="B30" s="1" t="s">
        <v>105</v>
      </c>
      <c r="C30" s="3">
        <v>0.22</v>
      </c>
      <c r="D30" s="1">
        <v>0</v>
      </c>
      <c r="E30" s="1">
        <f>C30*D30</f>
        <v>0</v>
      </c>
    </row>
    <row r="31" spans="2:8" hidden="1" x14ac:dyDescent="0.25">
      <c r="B31" s="1" t="s">
        <v>126</v>
      </c>
      <c r="C31" s="8">
        <v>2.7E-2</v>
      </c>
      <c r="D31" s="1">
        <v>0</v>
      </c>
      <c r="E31" s="1">
        <f>D30*C31</f>
        <v>0</v>
      </c>
    </row>
    <row r="32" spans="2:8" hidden="1" x14ac:dyDescent="0.25"/>
  </sheetData>
  <mergeCells count="3">
    <mergeCell ref="G7:H7"/>
    <mergeCell ref="G5:H5"/>
    <mergeCell ref="B5:E5"/>
  </mergeCells>
  <pageMargins left="0.7" right="0.7" top="0.75" bottom="0.75" header="0.3" footer="0.3"/>
  <pageSetup paperSize="9" orientation="portrait" r:id="rId1"/>
  <headerFooter>
    <oddHeader xml:space="preserve">&amp;C&amp;"Bookman Old Style,Cursief"&amp;8&amp;F
</oddHeader>
    <oddFooter>&amp;C&amp;"Bookman Old Style,Cursief"&amp;8Ju ST arT - administratie
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Voorblad</vt:lpstr>
      <vt:lpstr>Samenstelling</vt:lpstr>
      <vt:lpstr>Balans</vt:lpstr>
      <vt:lpstr>W&amp;Vresultaat</vt:lpstr>
      <vt:lpstr>Kosten</vt:lpstr>
      <vt:lpstr>Activa</vt:lpstr>
      <vt:lpstr>OmzetBelasting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 ST arT - administratie</cp:lastModifiedBy>
  <cp:lastPrinted>2024-01-06T09:54:26Z</cp:lastPrinted>
  <dcterms:created xsi:type="dcterms:W3CDTF">2018-12-03T13:07:23Z</dcterms:created>
  <dcterms:modified xsi:type="dcterms:W3CDTF">2024-01-10T10:28:21Z</dcterms:modified>
</cp:coreProperties>
</file>