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Domanda e Offert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ID#AAABEmBZVxs
Bauer Robert    (2024-01-19 11:28:05)
Applicate solo se ce profitto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ID#AAABEmBZVxs
Bauer Robert    (2024-01-19 11:28:05)
Applicate solo se ce profitto</t>
      </text>
    </comment>
  </commentList>
</comments>
</file>

<file path=xl/sharedStrings.xml><?xml version="1.0" encoding="utf-8"?>
<sst xmlns="http://schemas.openxmlformats.org/spreadsheetml/2006/main" count="74" uniqueCount="29">
  <si>
    <t>Spese</t>
  </si>
  <si>
    <t>Costi</t>
  </si>
  <si>
    <t>Tipo</t>
  </si>
  <si>
    <t>Impianti e macchinari</t>
  </si>
  <si>
    <t>fisso</t>
  </si>
  <si>
    <t>Affitto dei locali</t>
  </si>
  <si>
    <t>Componenti elettronici</t>
  </si>
  <si>
    <t>variabile</t>
  </si>
  <si>
    <t>Assicurazioni</t>
  </si>
  <si>
    <t>Componenti meccanici</t>
  </si>
  <si>
    <t>Imposte</t>
  </si>
  <si>
    <t>Tasse sul guadagno</t>
  </si>
  <si>
    <t>Acciaio</t>
  </si>
  <si>
    <t>Spese di pubblicità</t>
  </si>
  <si>
    <t>Verniciatura</t>
  </si>
  <si>
    <t xml:space="preserve">Retribuzione del personale </t>
  </si>
  <si>
    <t xml:space="preserve">Utenze </t>
  </si>
  <si>
    <t>Obiettivo annuale</t>
  </si>
  <si>
    <t>Costi fissi (anno)</t>
  </si>
  <si>
    <t>Costi variabili (unita)</t>
  </si>
  <si>
    <t>Prezzo di vendita (unita)</t>
  </si>
  <si>
    <t>Quantità</t>
  </si>
  <si>
    <t>Ricavo totale</t>
  </si>
  <si>
    <t>Costo Totale</t>
  </si>
  <si>
    <t>Profitto senza imposte</t>
  </si>
  <si>
    <t>Profitto</t>
  </si>
  <si>
    <t>Q BEP</t>
  </si>
  <si>
    <t>Ricavo</t>
  </si>
  <si>
    <t>Profitto ante imposte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</si>
</sst>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horizontal="left" vertical="center"/>
    </xf>
    <xf borderId="0" fillId="0" fontId="2" numFmtId="164" xfId="0" applyAlignment="1" applyFont="1" applyNumberFormat="1">
      <alignment horizontal="right" vertical="bottom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2" fontId="1" numFmtId="165" xfId="0" applyAlignment="1" applyBorder="1" applyFill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  <xf borderId="9" fillId="3" fontId="3" numFmtId="165" xfId="0" applyAlignment="1" applyBorder="1" applyFill="1" applyFont="1" applyNumberFormat="1">
      <alignment horizontal="center" vertical="center"/>
    </xf>
    <xf borderId="10" fillId="0" fontId="1" numFmtId="165" xfId="0" applyAlignment="1" applyBorder="1" applyFont="1" applyNumberFormat="1">
      <alignment horizontal="center" vertical="center"/>
    </xf>
    <xf borderId="7" fillId="3" fontId="3" numFmtId="165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3" fillId="2" fontId="3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vertical="center"/>
    </xf>
    <xf borderId="11" fillId="0" fontId="2" numFmtId="165" xfId="0" applyAlignment="1" applyBorder="1" applyFont="1" applyNumberFormat="1">
      <alignment horizontal="center" vertical="center"/>
    </xf>
    <xf borderId="5" fillId="4" fontId="2" numFmtId="165" xfId="0" applyAlignment="1" applyBorder="1" applyFill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10" fillId="0" fontId="2" numFmtId="165" xfId="0" applyAlignment="1" applyBorder="1" applyFont="1" applyNumberFormat="1">
      <alignment horizontal="center" vertical="center"/>
    </xf>
    <xf borderId="7" fillId="4" fontId="2" numFmtId="165" xfId="0" applyAlignment="1" applyBorder="1" applyFont="1" applyNumberFormat="1">
      <alignment horizontal="center" vertical="center"/>
    </xf>
    <xf borderId="7" fillId="5" fontId="1" numFmtId="165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Costo Totale rispetto al Ricavo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Foglio1!$B$21</c:f>
            </c:strRef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Foglio1!$B$22:$B$36</c:f>
              <c:numCache/>
            </c:numRef>
          </c:val>
          <c:smooth val="0"/>
        </c:ser>
        <c:ser>
          <c:idx val="1"/>
          <c:order val="1"/>
          <c:tx>
            <c:strRef>
              <c:f>Foglio1!$C$21</c:f>
            </c:strRef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Foglio1!$C$22:$C$36</c:f>
              <c:numCache/>
            </c:numRef>
          </c:val>
          <c:smooth val="0"/>
        </c:ser>
        <c:axId val="548535158"/>
        <c:axId val="872292900"/>
      </c:lineChart>
      <c:catAx>
        <c:axId val="548535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2292900"/>
      </c:catAx>
      <c:valAx>
        <c:axId val="872292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85351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Profitto rispetto a Quantità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Foglio1!$E$21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Foglio1!$A$22:$A$36</c:f>
            </c:strRef>
          </c:cat>
          <c:val>
            <c:numRef>
              <c:f>Foglio1!$E$22:$E$36</c:f>
              <c:numCache/>
            </c:numRef>
          </c:val>
          <c:smooth val="0"/>
        </c:ser>
        <c:axId val="1971211757"/>
        <c:axId val="616327325"/>
      </c:lineChart>
      <c:catAx>
        <c:axId val="1971211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6327325"/>
      </c:catAx>
      <c:valAx>
        <c:axId val="61632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Profitto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12117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Profitto rispetto a Quantità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'Domanda e Offerta'!$E$21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'Domanda e Offerta'!$A$22:$A$36</c:f>
            </c:strRef>
          </c:cat>
          <c:val>
            <c:numRef>
              <c:f>'Domanda e Offerta'!$E$22:$E$36</c:f>
              <c:numCache/>
            </c:numRef>
          </c:val>
          <c:smooth val="0"/>
        </c:ser>
        <c:axId val="2055649523"/>
        <c:axId val="1739419379"/>
      </c:lineChart>
      <c:catAx>
        <c:axId val="205564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9419379"/>
      </c:catAx>
      <c:valAx>
        <c:axId val="1739419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Profitto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56495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Costo Totale rispetto al Ricavo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'Domanda e Offerta'!$B$21</c:f>
            </c:strRef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'Domanda e Offerta'!$A$22:$A$36</c:f>
            </c:strRef>
          </c:cat>
          <c:val>
            <c:numRef>
              <c:f>'Domanda e Offerta'!$B$22:$B$36</c:f>
              <c:numCache/>
            </c:numRef>
          </c:val>
          <c:smooth val="0"/>
        </c:ser>
        <c:ser>
          <c:idx val="1"/>
          <c:order val="1"/>
          <c:tx>
            <c:strRef>
              <c:f>'Domanda e Offerta'!$C$21</c:f>
            </c:strRef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'Domanda e Offerta'!$A$22:$A$36</c:f>
            </c:strRef>
          </c:cat>
          <c:val>
            <c:numRef>
              <c:f>'Domanda e Offerta'!$C$22:$C$36</c:f>
              <c:numCache/>
            </c:numRef>
          </c:val>
          <c:smooth val="0"/>
        </c:ser>
        <c:axId val="704662703"/>
        <c:axId val="1046459042"/>
      </c:lineChart>
      <c:catAx>
        <c:axId val="70466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6459042"/>
      </c:catAx>
      <c:valAx>
        <c:axId val="104645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46627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28575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17</xdr:row>
      <xdr:rowOff>28575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17</xdr:row>
      <xdr:rowOff>28575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0</xdr:row>
      <xdr:rowOff>28575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7.63"/>
    <col customWidth="1" min="3" max="3" width="16.38"/>
    <col customWidth="1" min="4" max="5" width="17.88"/>
    <col customWidth="1" min="6" max="6" width="12.63"/>
  </cols>
  <sheetData>
    <row r="1" ht="27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3</v>
      </c>
      <c r="B2" s="6">
        <v>1200000.0</v>
      </c>
      <c r="C2" s="5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5</v>
      </c>
      <c r="B3" s="6">
        <v>90000.0</v>
      </c>
      <c r="C3" s="5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6">
        <f> 2 * 3</f>
        <v>6</v>
      </c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8</v>
      </c>
      <c r="B5" s="6">
        <f> 3000 * 12</f>
        <v>36000</v>
      </c>
      <c r="C5" s="5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9</v>
      </c>
      <c r="B6" s="6">
        <f>3 * 3</f>
        <v>9</v>
      </c>
      <c r="C6" s="5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10</v>
      </c>
      <c r="B7" s="6">
        <v>40000.0</v>
      </c>
      <c r="C7" s="5" t="s">
        <v>4</v>
      </c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11</v>
      </c>
      <c r="B8" s="8">
        <f> 15%</f>
        <v>0.15</v>
      </c>
      <c r="C8" s="5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12</v>
      </c>
      <c r="B9" s="8">
        <v>0.5</v>
      </c>
      <c r="C9" s="5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13</v>
      </c>
      <c r="B10" s="6">
        <v>350000.0</v>
      </c>
      <c r="C10" s="5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14</v>
      </c>
      <c r="B11" s="6">
        <v>1.5</v>
      </c>
      <c r="C11" s="5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15</v>
      </c>
      <c r="B12" s="6">
        <v>100000.0</v>
      </c>
      <c r="C12" s="5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 t="s">
        <v>16</v>
      </c>
      <c r="B13" s="6">
        <v>50000.0</v>
      </c>
      <c r="C13" s="5" t="s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9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1" t="s">
        <v>17</v>
      </c>
      <c r="B15" s="12">
        <f>(1+0.2*11)*10^6</f>
        <v>3200000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9" t="s">
        <v>18</v>
      </c>
      <c r="B17" s="13">
        <f>B2+B3+B10+B5+B7+B12+B13</f>
        <v>1866000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4" t="s">
        <v>19</v>
      </c>
      <c r="B18" s="15">
        <f>B4+B6+B8+B9+B11</f>
        <v>17.15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 t="s">
        <v>20</v>
      </c>
      <c r="B19" s="16">
        <v>400.0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 t="s">
        <v>21</v>
      </c>
      <c r="B21" s="17" t="s">
        <v>22</v>
      </c>
      <c r="C21" s="18" t="s">
        <v>23</v>
      </c>
      <c r="D21" s="19" t="s">
        <v>24</v>
      </c>
      <c r="E21" s="3" t="s">
        <v>25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4">
        <v>1000.0</v>
      </c>
      <c r="B22" s="20">
        <f t="shared" ref="B22:B36" si="1">$B$19*$A22</f>
        <v>400000</v>
      </c>
      <c r="C22" s="20">
        <f t="shared" ref="C22:C36" si="2">$B$17+$B$18*$A22</f>
        <v>1883150</v>
      </c>
      <c r="D22" s="20">
        <f t="shared" ref="D22:D36" si="3">$B22-$C22</f>
        <v>-1483150</v>
      </c>
      <c r="E22" s="21">
        <f t="shared" ref="E22:E36" si="4">IF($D22&gt;0,$D22-$D22*0.3,$D22)</f>
        <v>-1483150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4">
        <v>2000.0</v>
      </c>
      <c r="B23" s="20">
        <f t="shared" si="1"/>
        <v>800000</v>
      </c>
      <c r="C23" s="20">
        <f t="shared" si="2"/>
        <v>1900300</v>
      </c>
      <c r="D23" s="20">
        <f t="shared" si="3"/>
        <v>-1100300</v>
      </c>
      <c r="E23" s="21">
        <f t="shared" si="4"/>
        <v>-1100300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4">
        <v>3000.0</v>
      </c>
      <c r="B24" s="20">
        <f t="shared" si="1"/>
        <v>1200000</v>
      </c>
      <c r="C24" s="20">
        <f t="shared" si="2"/>
        <v>1917450</v>
      </c>
      <c r="D24" s="20">
        <f t="shared" si="3"/>
        <v>-717450</v>
      </c>
      <c r="E24" s="21">
        <f t="shared" si="4"/>
        <v>-717450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4">
        <v>4000.0</v>
      </c>
      <c r="B25" s="20">
        <f t="shared" si="1"/>
        <v>1600000</v>
      </c>
      <c r="C25" s="20">
        <f t="shared" si="2"/>
        <v>1934600</v>
      </c>
      <c r="D25" s="20">
        <f t="shared" si="3"/>
        <v>-334600</v>
      </c>
      <c r="E25" s="21">
        <f t="shared" si="4"/>
        <v>-334600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4">
        <v>5000.0</v>
      </c>
      <c r="B26" s="20">
        <f t="shared" si="1"/>
        <v>2000000</v>
      </c>
      <c r="C26" s="20">
        <f t="shared" si="2"/>
        <v>1951750</v>
      </c>
      <c r="D26" s="20">
        <f t="shared" si="3"/>
        <v>48250</v>
      </c>
      <c r="E26" s="21">
        <f t="shared" si="4"/>
        <v>33775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4">
        <v>6000.0</v>
      </c>
      <c r="B27" s="20">
        <f t="shared" si="1"/>
        <v>2400000</v>
      </c>
      <c r="C27" s="20">
        <f t="shared" si="2"/>
        <v>1968900</v>
      </c>
      <c r="D27" s="20">
        <f t="shared" si="3"/>
        <v>431100</v>
      </c>
      <c r="E27" s="21">
        <f t="shared" si="4"/>
        <v>301770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4">
        <v>7000.0</v>
      </c>
      <c r="B28" s="20">
        <f t="shared" si="1"/>
        <v>2800000</v>
      </c>
      <c r="C28" s="20">
        <f t="shared" si="2"/>
        <v>1986050</v>
      </c>
      <c r="D28" s="20">
        <f t="shared" si="3"/>
        <v>813950</v>
      </c>
      <c r="E28" s="21">
        <f t="shared" si="4"/>
        <v>569765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4">
        <v>8000.0</v>
      </c>
      <c r="B29" s="20">
        <f t="shared" si="1"/>
        <v>3200000</v>
      </c>
      <c r="C29" s="20">
        <f t="shared" si="2"/>
        <v>2003200</v>
      </c>
      <c r="D29" s="20">
        <f t="shared" si="3"/>
        <v>1196800</v>
      </c>
      <c r="E29" s="21">
        <f t="shared" si="4"/>
        <v>837760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4">
        <v>9000.0</v>
      </c>
      <c r="B30" s="20">
        <f t="shared" si="1"/>
        <v>3600000</v>
      </c>
      <c r="C30" s="20">
        <f t="shared" si="2"/>
        <v>2020350</v>
      </c>
      <c r="D30" s="20">
        <f t="shared" si="3"/>
        <v>1579650</v>
      </c>
      <c r="E30" s="21">
        <f t="shared" si="4"/>
        <v>1105755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4">
        <v>10000.0</v>
      </c>
      <c r="B31" s="20">
        <f t="shared" si="1"/>
        <v>4000000</v>
      </c>
      <c r="C31" s="20">
        <f t="shared" si="2"/>
        <v>2037500</v>
      </c>
      <c r="D31" s="20">
        <f t="shared" si="3"/>
        <v>1962500</v>
      </c>
      <c r="E31" s="21">
        <f t="shared" si="4"/>
        <v>1373750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4">
        <v>11000.0</v>
      </c>
      <c r="B32" s="20">
        <f t="shared" si="1"/>
        <v>4400000</v>
      </c>
      <c r="C32" s="20">
        <f t="shared" si="2"/>
        <v>2054650</v>
      </c>
      <c r="D32" s="20">
        <f t="shared" si="3"/>
        <v>2345350</v>
      </c>
      <c r="E32" s="21">
        <f t="shared" si="4"/>
        <v>1641745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4">
        <v>12000.0</v>
      </c>
      <c r="B33" s="20">
        <f t="shared" si="1"/>
        <v>4800000</v>
      </c>
      <c r="C33" s="20">
        <f t="shared" si="2"/>
        <v>2071800</v>
      </c>
      <c r="D33" s="20">
        <f t="shared" si="3"/>
        <v>2728200</v>
      </c>
      <c r="E33" s="21">
        <f t="shared" si="4"/>
        <v>1909740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4">
        <v>13000.0</v>
      </c>
      <c r="B34" s="20">
        <f t="shared" si="1"/>
        <v>5200000</v>
      </c>
      <c r="C34" s="20">
        <f t="shared" si="2"/>
        <v>2088950</v>
      </c>
      <c r="D34" s="20">
        <f t="shared" si="3"/>
        <v>3111050</v>
      </c>
      <c r="E34" s="21">
        <f t="shared" si="4"/>
        <v>2177735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4">
        <v>14000.0</v>
      </c>
      <c r="B35" s="20">
        <f t="shared" si="1"/>
        <v>5600000</v>
      </c>
      <c r="C35" s="20">
        <f t="shared" si="2"/>
        <v>2106100</v>
      </c>
      <c r="D35" s="20">
        <f t="shared" si="3"/>
        <v>3493900</v>
      </c>
      <c r="E35" s="21">
        <f t="shared" si="4"/>
        <v>2445730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1">
        <v>15000.0</v>
      </c>
      <c r="B36" s="22">
        <f t="shared" si="1"/>
        <v>6000000</v>
      </c>
      <c r="C36" s="22">
        <f t="shared" si="2"/>
        <v>2123250</v>
      </c>
      <c r="D36" s="22">
        <f t="shared" si="3"/>
        <v>3876750</v>
      </c>
      <c r="E36" s="23">
        <f t="shared" si="4"/>
        <v>2713725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>
        <v>14418.0</v>
      </c>
      <c r="B38" s="24">
        <f>$B$19*$A38</f>
        <v>5767200</v>
      </c>
      <c r="C38" s="24">
        <f>$B$17+$B$18*$A38</f>
        <v>2113268.7</v>
      </c>
      <c r="D38" s="24">
        <f>$B38-$C38</f>
        <v>3653931.3</v>
      </c>
      <c r="E38" s="25">
        <f>IF($D38&gt;0,$D38-$D38*0.3,$D38)</f>
        <v>2557751.91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6" t="s">
        <v>26</v>
      </c>
      <c r="B40" s="27"/>
      <c r="C40" s="27"/>
      <c r="D40" s="2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9">
        <v>6695.0</v>
      </c>
      <c r="B41" s="30">
        <f t="shared" ref="B41:B42" si="5">$B$19*$A41</f>
        <v>2678000</v>
      </c>
      <c r="C41" s="30">
        <f t="shared" ref="C41:C42" si="6">$B$17+$B$18*$A41</f>
        <v>1980819.25</v>
      </c>
      <c r="D41" s="31">
        <f t="shared" ref="D41:D42" si="7">$B41-$C41</f>
        <v>697180.75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2">
        <v>6696.0</v>
      </c>
      <c r="B42" s="33">
        <f t="shared" si="5"/>
        <v>2678400</v>
      </c>
      <c r="C42" s="33">
        <f t="shared" si="6"/>
        <v>1980836.4</v>
      </c>
      <c r="D42" s="34">
        <f t="shared" si="7"/>
        <v>697563.6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0:D4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17.63"/>
    <col customWidth="1" min="3" max="3" width="16.38"/>
    <col customWidth="1" min="4" max="5" width="17.88"/>
    <col customWidth="1" min="6" max="6" width="12.63"/>
  </cols>
  <sheetData>
    <row r="1" ht="27.0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3</v>
      </c>
      <c r="B2" s="6">
        <v>1200000.0</v>
      </c>
      <c r="C2" s="5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5</v>
      </c>
      <c r="B3" s="6">
        <v>90000.0</v>
      </c>
      <c r="C3" s="5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6">
        <f> 2 * 3</f>
        <v>6</v>
      </c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8</v>
      </c>
      <c r="B5" s="6">
        <f> 3000 * 12</f>
        <v>36000</v>
      </c>
      <c r="C5" s="5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9</v>
      </c>
      <c r="B6" s="6">
        <f>3 * 3</f>
        <v>9</v>
      </c>
      <c r="C6" s="5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10</v>
      </c>
      <c r="B7" s="6">
        <v>40000.0</v>
      </c>
      <c r="C7" s="5" t="s">
        <v>4</v>
      </c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11</v>
      </c>
      <c r="B8" s="8">
        <f> 15%</f>
        <v>0.15</v>
      </c>
      <c r="C8" s="5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12</v>
      </c>
      <c r="B9" s="8">
        <v>0.5</v>
      </c>
      <c r="C9" s="5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13</v>
      </c>
      <c r="B10" s="6">
        <v>350000.0</v>
      </c>
      <c r="C10" s="5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14</v>
      </c>
      <c r="B11" s="6">
        <v>1.5</v>
      </c>
      <c r="C11" s="5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15</v>
      </c>
      <c r="B12" s="6">
        <v>100000.0</v>
      </c>
      <c r="C12" s="5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 t="s">
        <v>16</v>
      </c>
      <c r="B13" s="6">
        <v>50000.0</v>
      </c>
      <c r="C13" s="5" t="s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9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1" t="s">
        <v>17</v>
      </c>
      <c r="B15" s="12">
        <f>(1+0.2*11)*10^6</f>
        <v>3200000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9" t="s">
        <v>18</v>
      </c>
      <c r="B17" s="13">
        <f>B2+B3+12*B5+B7+B9+B11+B12</f>
        <v>1862002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4" t="s">
        <v>19</v>
      </c>
      <c r="B18" s="15">
        <f>B4+B6+B8+B10</f>
        <v>350015.15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 t="s">
        <v>20</v>
      </c>
      <c r="B19" s="35">
        <v>875.0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 t="s">
        <v>21</v>
      </c>
      <c r="B21" s="2" t="s">
        <v>27</v>
      </c>
      <c r="C21" s="18" t="s">
        <v>23</v>
      </c>
      <c r="D21" s="18" t="s">
        <v>28</v>
      </c>
      <c r="E21" s="3" t="s">
        <v>25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4">
        <v>1000.0</v>
      </c>
      <c r="B22" s="20">
        <f t="shared" ref="B22:B36" si="1">$B$19*$A22</f>
        <v>875000</v>
      </c>
      <c r="C22" s="20">
        <f t="shared" ref="C22:C36" si="2">$B$17+$B$18*$A22</f>
        <v>351877152</v>
      </c>
      <c r="D22" s="20">
        <f t="shared" ref="D22:D36" si="3">$B22-$C22</f>
        <v>-351002152</v>
      </c>
      <c r="E22" s="21">
        <f t="shared" ref="E22:E36" si="4">IF($D22&gt;0,$D22-$D22*0.3,$D22)</f>
        <v>-351002152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4">
        <v>2000.0</v>
      </c>
      <c r="B23" s="20">
        <f t="shared" si="1"/>
        <v>1750000</v>
      </c>
      <c r="C23" s="20">
        <f t="shared" si="2"/>
        <v>701892302</v>
      </c>
      <c r="D23" s="20">
        <f t="shared" si="3"/>
        <v>-700142302</v>
      </c>
      <c r="E23" s="21">
        <f t="shared" si="4"/>
        <v>-700142302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4">
        <v>3000.0</v>
      </c>
      <c r="B24" s="20">
        <f t="shared" si="1"/>
        <v>2625000</v>
      </c>
      <c r="C24" s="20">
        <f t="shared" si="2"/>
        <v>1051907452</v>
      </c>
      <c r="D24" s="20">
        <f t="shared" si="3"/>
        <v>-1049282452</v>
      </c>
      <c r="E24" s="21">
        <f t="shared" si="4"/>
        <v>-1049282452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4">
        <v>4000.0</v>
      </c>
      <c r="B25" s="20">
        <f t="shared" si="1"/>
        <v>3500000</v>
      </c>
      <c r="C25" s="20">
        <f t="shared" si="2"/>
        <v>1401922602</v>
      </c>
      <c r="D25" s="20">
        <f t="shared" si="3"/>
        <v>-1398422602</v>
      </c>
      <c r="E25" s="21">
        <f t="shared" si="4"/>
        <v>-1398422602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4">
        <v>5000.0</v>
      </c>
      <c r="B26" s="20">
        <f t="shared" si="1"/>
        <v>4375000</v>
      </c>
      <c r="C26" s="20">
        <f t="shared" si="2"/>
        <v>1751937752</v>
      </c>
      <c r="D26" s="20">
        <f t="shared" si="3"/>
        <v>-1747562752</v>
      </c>
      <c r="E26" s="21">
        <f t="shared" si="4"/>
        <v>-1747562752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4">
        <v>6000.0</v>
      </c>
      <c r="B27" s="20">
        <f t="shared" si="1"/>
        <v>5250000</v>
      </c>
      <c r="C27" s="20">
        <f t="shared" si="2"/>
        <v>2101952902</v>
      </c>
      <c r="D27" s="20">
        <f t="shared" si="3"/>
        <v>-2096702902</v>
      </c>
      <c r="E27" s="21">
        <f t="shared" si="4"/>
        <v>-2096702902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4">
        <v>7000.0</v>
      </c>
      <c r="B28" s="20">
        <f t="shared" si="1"/>
        <v>6125000</v>
      </c>
      <c r="C28" s="20">
        <f t="shared" si="2"/>
        <v>2451968052</v>
      </c>
      <c r="D28" s="20">
        <f t="shared" si="3"/>
        <v>-2445843052</v>
      </c>
      <c r="E28" s="21">
        <f t="shared" si="4"/>
        <v>-2445843052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4">
        <v>8000.0</v>
      </c>
      <c r="B29" s="20">
        <f t="shared" si="1"/>
        <v>7000000</v>
      </c>
      <c r="C29" s="20">
        <f t="shared" si="2"/>
        <v>2801983202</v>
      </c>
      <c r="D29" s="20">
        <f t="shared" si="3"/>
        <v>-2794983202</v>
      </c>
      <c r="E29" s="21">
        <f t="shared" si="4"/>
        <v>-2794983202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4">
        <v>9000.0</v>
      </c>
      <c r="B30" s="20">
        <f t="shared" si="1"/>
        <v>7875000</v>
      </c>
      <c r="C30" s="20">
        <f t="shared" si="2"/>
        <v>3151998352</v>
      </c>
      <c r="D30" s="20">
        <f t="shared" si="3"/>
        <v>-3144123352</v>
      </c>
      <c r="E30" s="21">
        <f t="shared" si="4"/>
        <v>-3144123352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4">
        <v>10000.0</v>
      </c>
      <c r="B31" s="20">
        <f t="shared" si="1"/>
        <v>8750000</v>
      </c>
      <c r="C31" s="20">
        <f t="shared" si="2"/>
        <v>3502013502</v>
      </c>
      <c r="D31" s="20">
        <f t="shared" si="3"/>
        <v>-3493263502</v>
      </c>
      <c r="E31" s="21">
        <f t="shared" si="4"/>
        <v>-3493263502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4">
        <v>11000.0</v>
      </c>
      <c r="B32" s="20">
        <f t="shared" si="1"/>
        <v>9625000</v>
      </c>
      <c r="C32" s="20">
        <f t="shared" si="2"/>
        <v>3852028652</v>
      </c>
      <c r="D32" s="20">
        <f t="shared" si="3"/>
        <v>-3842403652</v>
      </c>
      <c r="E32" s="21">
        <f t="shared" si="4"/>
        <v>-3842403652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4">
        <v>12000.0</v>
      </c>
      <c r="B33" s="20">
        <f t="shared" si="1"/>
        <v>10500000</v>
      </c>
      <c r="C33" s="20">
        <f t="shared" si="2"/>
        <v>4202043802</v>
      </c>
      <c r="D33" s="20">
        <f t="shared" si="3"/>
        <v>-4191543802</v>
      </c>
      <c r="E33" s="21">
        <f t="shared" si="4"/>
        <v>-4191543802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4">
        <v>13000.0</v>
      </c>
      <c r="B34" s="20">
        <f t="shared" si="1"/>
        <v>11375000</v>
      </c>
      <c r="C34" s="20">
        <f t="shared" si="2"/>
        <v>4552058952</v>
      </c>
      <c r="D34" s="20">
        <f t="shared" si="3"/>
        <v>-4540683952</v>
      </c>
      <c r="E34" s="21">
        <f t="shared" si="4"/>
        <v>-4540683952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4">
        <v>14000.0</v>
      </c>
      <c r="B35" s="20">
        <f t="shared" si="1"/>
        <v>12250000</v>
      </c>
      <c r="C35" s="20">
        <f t="shared" si="2"/>
        <v>4902074102</v>
      </c>
      <c r="D35" s="20">
        <f t="shared" si="3"/>
        <v>-4889824102</v>
      </c>
      <c r="E35" s="21">
        <f t="shared" si="4"/>
        <v>-4889824102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1">
        <v>15000.0</v>
      </c>
      <c r="B36" s="22">
        <f t="shared" si="1"/>
        <v>13125000</v>
      </c>
      <c r="C36" s="22">
        <f t="shared" si="2"/>
        <v>5252089252</v>
      </c>
      <c r="D36" s="22">
        <f t="shared" si="3"/>
        <v>-5238964252</v>
      </c>
      <c r="E36" s="23">
        <f t="shared" si="4"/>
        <v>-5238964252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>
        <v>5536.0</v>
      </c>
      <c r="B38" s="24">
        <f>$B$19*$A38</f>
        <v>4844000</v>
      </c>
      <c r="C38" s="24">
        <f>$B$17+$B$18*$A38</f>
        <v>1939545872</v>
      </c>
      <c r="D38" s="24">
        <f>$B38-$C38</f>
        <v>-1934701872</v>
      </c>
      <c r="E38" s="25">
        <f>IF($D38&gt;0,$D38-$D38*0.3,$D38)</f>
        <v>-1934701872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6" t="s">
        <v>26</v>
      </c>
      <c r="B40" s="27"/>
      <c r="C40" s="27"/>
      <c r="D40" s="2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9">
        <v>2570.0</v>
      </c>
      <c r="B41" s="30">
        <f t="shared" ref="B41:B42" si="5">$B$19*$A41</f>
        <v>2248750</v>
      </c>
      <c r="C41" s="30">
        <f t="shared" ref="C41:C42" si="6">$B$17+$B$18*$A41</f>
        <v>901400937.5</v>
      </c>
      <c r="D41" s="31">
        <f t="shared" ref="D41:D42" si="7">$B41-$C41</f>
        <v>-899152187.5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2">
        <v>2571.0</v>
      </c>
      <c r="B42" s="33">
        <f t="shared" si="5"/>
        <v>2249625</v>
      </c>
      <c r="C42" s="33">
        <f t="shared" si="6"/>
        <v>901750952.7</v>
      </c>
      <c r="D42" s="34">
        <f t="shared" si="7"/>
        <v>-899501327.7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0:D40"/>
  </mergeCells>
  <drawing r:id="rId2"/>
  <legacyDrawing r:id="rId3"/>
</worksheet>
</file>