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/>
  <mc:AlternateContent xmlns:mc="http://schemas.openxmlformats.org/markup-compatibility/2006">
    <mc:Choice Requires="x15">
      <x15ac:absPath xmlns:x15ac="http://schemas.microsoft.com/office/spreadsheetml/2010/11/ac" url="C:\Users\Tatiana\Dropbox\PC\Documents\artigo Fatval\"/>
    </mc:Choice>
  </mc:AlternateContent>
  <bookViews>
    <workbookView xWindow="0" yWindow="0" windowWidth="20490" windowHeight="7545" firstSheet="13" activeTab="15"/>
  </bookViews>
  <sheets>
    <sheet name="Pré-inóculo" sheetId="14" r:id="rId1"/>
    <sheet name="PrepReagentes" sheetId="1" r:id="rId2"/>
    <sheet name="Lynen,1969" sheetId="2" r:id="rId3"/>
    <sheet name="Lynen,1969 (2)" sheetId="3" r:id="rId4"/>
    <sheet name="Lynen,1969 (3)" sheetId="5" r:id="rId5"/>
    <sheet name="Buffer enzimático X2" sheetId="7" r:id="rId6"/>
    <sheet name="Mix enzimático_NADPH" sheetId="8" r:id="rId7"/>
    <sheet name="resultados 15-09-2021" sheetId="15" r:id="rId8"/>
    <sheet name="ensaio enzimatico NADPH_3-12-20" sheetId="17" r:id="rId9"/>
    <sheet name="resultados 3-12-2021" sheetId="16" r:id="rId10"/>
    <sheet name="Resultados_Tratados" sheetId="18" r:id="rId11"/>
    <sheet name="Resultados_Tratados (2)" sheetId="20" r:id="rId12"/>
    <sheet name="tratamento resultados" sheetId="19" r:id="rId13"/>
    <sheet name="reta calibração BSA_03.12,21" sheetId="13" r:id="rId14"/>
    <sheet name="tratamento resultados (2)" sheetId="21" r:id="rId15"/>
    <sheet name="tratamento resultados (3)" sheetId="22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1" l="1"/>
  <c r="L4" i="21"/>
  <c r="J4" i="22"/>
  <c r="K12" i="22" l="1"/>
  <c r="G12" i="22"/>
  <c r="F12" i="22"/>
  <c r="H12" i="22" s="1"/>
  <c r="J12" i="22" s="1"/>
  <c r="K11" i="22"/>
  <c r="G11" i="22"/>
  <c r="F11" i="22"/>
  <c r="K10" i="22"/>
  <c r="G10" i="22"/>
  <c r="F10" i="22"/>
  <c r="K9" i="22"/>
  <c r="G9" i="22"/>
  <c r="F9" i="22"/>
  <c r="K8" i="22"/>
  <c r="G8" i="22"/>
  <c r="F8" i="22"/>
  <c r="K7" i="22"/>
  <c r="G7" i="22"/>
  <c r="F7" i="22"/>
  <c r="K6" i="22"/>
  <c r="G6" i="22"/>
  <c r="F6" i="22"/>
  <c r="K5" i="22"/>
  <c r="G5" i="22"/>
  <c r="F5" i="22"/>
  <c r="K4" i="22"/>
  <c r="G4" i="22"/>
  <c r="F4" i="22"/>
  <c r="H9" i="22" l="1"/>
  <c r="H10" i="22"/>
  <c r="L12" i="22"/>
  <c r="H5" i="22"/>
  <c r="H4" i="22"/>
  <c r="H8" i="22"/>
  <c r="H6" i="22"/>
  <c r="H7" i="22"/>
  <c r="H11" i="22"/>
  <c r="J6" i="22" l="1"/>
  <c r="L6" i="22" s="1"/>
  <c r="J8" i="22"/>
  <c r="L8" i="22" s="1"/>
  <c r="J10" i="22"/>
  <c r="L10" i="22" s="1"/>
  <c r="J7" i="22"/>
  <c r="L7" i="22" s="1"/>
  <c r="J5" i="22"/>
  <c r="L5" i="22" s="1"/>
  <c r="J11" i="22"/>
  <c r="L11" i="22" s="1"/>
  <c r="L4" i="22"/>
  <c r="M4" i="22" s="1"/>
  <c r="J9" i="22"/>
  <c r="L9" i="22" s="1"/>
  <c r="M76" i="15"/>
  <c r="N76" i="15" s="1"/>
  <c r="L76" i="15"/>
  <c r="N74" i="15"/>
  <c r="N75" i="15"/>
  <c r="N73" i="15"/>
  <c r="T20" i="14"/>
  <c r="T21" i="14"/>
  <c r="T22" i="14"/>
  <c r="T23" i="14"/>
  <c r="T24" i="14"/>
  <c r="T19" i="14"/>
  <c r="T16" i="14"/>
  <c r="T17" i="14"/>
  <c r="T18" i="14"/>
  <c r="R16" i="14"/>
  <c r="S16" i="14"/>
  <c r="M7" i="22" l="1"/>
  <c r="M10" i="22"/>
  <c r="N10" i="22"/>
  <c r="N7" i="22"/>
  <c r="N4" i="22"/>
  <c r="G70" i="21"/>
  <c r="G21" i="21" s="1"/>
  <c r="F70" i="21"/>
  <c r="H21" i="21" s="1"/>
  <c r="G69" i="21"/>
  <c r="F69" i="21"/>
  <c r="B69" i="21"/>
  <c r="G68" i="21"/>
  <c r="G20" i="21" s="1"/>
  <c r="F68" i="21"/>
  <c r="H20" i="21" s="1"/>
  <c r="B68" i="21"/>
  <c r="G67" i="21"/>
  <c r="F67" i="21"/>
  <c r="H19" i="21" s="1"/>
  <c r="B67" i="21"/>
  <c r="G66" i="21"/>
  <c r="G18" i="21" s="1"/>
  <c r="F66" i="21"/>
  <c r="H18" i="21" s="1"/>
  <c r="B66" i="21"/>
  <c r="G65" i="21"/>
  <c r="G17" i="21" s="1"/>
  <c r="F65" i="21"/>
  <c r="H17" i="21" s="1"/>
  <c r="B65" i="21"/>
  <c r="G64" i="21"/>
  <c r="G16" i="21" s="1"/>
  <c r="F64" i="21"/>
  <c r="H16" i="21" s="1"/>
  <c r="B64" i="21"/>
  <c r="G63" i="21"/>
  <c r="G15" i="21" s="1"/>
  <c r="F63" i="21"/>
  <c r="H15" i="21" s="1"/>
  <c r="B63" i="21"/>
  <c r="G62" i="21"/>
  <c r="G14" i="21" s="1"/>
  <c r="F62" i="21"/>
  <c r="H14" i="21" s="1"/>
  <c r="B62" i="21"/>
  <c r="M21" i="21"/>
  <c r="M20" i="21"/>
  <c r="M19" i="21"/>
  <c r="G19" i="21"/>
  <c r="M18" i="21"/>
  <c r="M17" i="21"/>
  <c r="M16" i="21"/>
  <c r="M15" i="21"/>
  <c r="M14" i="21"/>
  <c r="M12" i="21"/>
  <c r="H12" i="21"/>
  <c r="G12" i="21"/>
  <c r="M11" i="21"/>
  <c r="H11" i="21"/>
  <c r="G11" i="21"/>
  <c r="M10" i="21"/>
  <c r="H10" i="21"/>
  <c r="G10" i="21"/>
  <c r="M9" i="21"/>
  <c r="H9" i="21"/>
  <c r="G9" i="21"/>
  <c r="M8" i="21"/>
  <c r="H8" i="21"/>
  <c r="G8" i="21"/>
  <c r="M7" i="21"/>
  <c r="H7" i="21"/>
  <c r="G7" i="21"/>
  <c r="M6" i="21"/>
  <c r="H6" i="21"/>
  <c r="G6" i="21"/>
  <c r="M5" i="21"/>
  <c r="H5" i="21"/>
  <c r="G5" i="21"/>
  <c r="M4" i="21"/>
  <c r="H4" i="21"/>
  <c r="G4" i="21"/>
  <c r="I19" i="21" l="1"/>
  <c r="L19" i="21" s="1"/>
  <c r="N19" i="21" s="1"/>
  <c r="I6" i="21"/>
  <c r="L6" i="21" s="1"/>
  <c r="N6" i="21" s="1"/>
  <c r="I10" i="21"/>
  <c r="L10" i="21" s="1"/>
  <c r="N10" i="21" s="1"/>
  <c r="I8" i="21"/>
  <c r="L8" i="21" s="1"/>
  <c r="N8" i="21" s="1"/>
  <c r="I11" i="21"/>
  <c r="L11" i="21" s="1"/>
  <c r="N11" i="21" s="1"/>
  <c r="I7" i="21"/>
  <c r="L7" i="21" s="1"/>
  <c r="N7" i="21" s="1"/>
  <c r="I21" i="21"/>
  <c r="L21" i="21" s="1"/>
  <c r="N21" i="21" s="1"/>
  <c r="I5" i="21"/>
  <c r="L5" i="21" s="1"/>
  <c r="N5" i="21" s="1"/>
  <c r="I4" i="21"/>
  <c r="I14" i="21"/>
  <c r="L14" i="21" s="1"/>
  <c r="N14" i="21" s="1"/>
  <c r="I12" i="21"/>
  <c r="L12" i="21" s="1"/>
  <c r="N12" i="21" s="1"/>
  <c r="I17" i="21"/>
  <c r="L17" i="21" s="1"/>
  <c r="N17" i="21" s="1"/>
  <c r="I9" i="21"/>
  <c r="L9" i="21" s="1"/>
  <c r="N9" i="21" s="1"/>
  <c r="I16" i="21"/>
  <c r="L16" i="21" s="1"/>
  <c r="N16" i="21" s="1"/>
  <c r="I20" i="21"/>
  <c r="L20" i="21" s="1"/>
  <c r="N20" i="21" s="1"/>
  <c r="I18" i="21"/>
  <c r="L18" i="21" s="1"/>
  <c r="N18" i="21" s="1"/>
  <c r="P10" i="21"/>
  <c r="I15" i="21"/>
  <c r="L15" i="21" s="1"/>
  <c r="N15" i="21" s="1"/>
  <c r="O10" i="21" l="1"/>
  <c r="O4" i="21"/>
  <c r="O7" i="21"/>
  <c r="P7" i="21"/>
  <c r="P4" i="21"/>
  <c r="L75" i="15" l="1"/>
  <c r="M73" i="15"/>
  <c r="E105" i="18"/>
  <c r="D105" i="18"/>
  <c r="D34" i="19"/>
  <c r="D35" i="19"/>
  <c r="D36" i="19"/>
  <c r="D37" i="19"/>
  <c r="D38" i="19"/>
  <c r="D40" i="19"/>
  <c r="D41" i="19"/>
  <c r="E36" i="19"/>
  <c r="E37" i="19"/>
  <c r="E38" i="19"/>
  <c r="E39" i="19"/>
  <c r="E40" i="19"/>
  <c r="E41" i="19"/>
  <c r="E35" i="19"/>
  <c r="E34" i="19"/>
  <c r="E33" i="19"/>
  <c r="D33" i="19"/>
  <c r="D20" i="19"/>
  <c r="A43" i="20"/>
  <c r="J43" i="20" s="1"/>
  <c r="Q43" i="20" s="1"/>
  <c r="Q42" i="20"/>
  <c r="J42" i="20"/>
  <c r="A42" i="20"/>
  <c r="A41" i="20"/>
  <c r="J41" i="20" s="1"/>
  <c r="Q41" i="20" s="1"/>
  <c r="A40" i="20"/>
  <c r="J40" i="20" s="1"/>
  <c r="Q40" i="20" s="1"/>
  <c r="A39" i="20"/>
  <c r="J39" i="20" s="1"/>
  <c r="Q39" i="20" s="1"/>
  <c r="J38" i="20"/>
  <c r="Q38" i="20" s="1"/>
  <c r="A38" i="20"/>
  <c r="A37" i="20"/>
  <c r="J37" i="20" s="1"/>
  <c r="Q37" i="20" s="1"/>
  <c r="A36" i="20"/>
  <c r="J36" i="20" s="1"/>
  <c r="Q36" i="20" s="1"/>
  <c r="A35" i="20"/>
  <c r="J35" i="20" s="1"/>
  <c r="Q35" i="20" s="1"/>
  <c r="A34" i="20"/>
  <c r="J34" i="20" s="1"/>
  <c r="Q34" i="20" s="1"/>
  <c r="J33" i="20"/>
  <c r="Q33" i="20" s="1"/>
  <c r="A33" i="20"/>
  <c r="A32" i="20"/>
  <c r="J32" i="20" s="1"/>
  <c r="Q32" i="20" s="1"/>
  <c r="A31" i="20"/>
  <c r="J31" i="20" s="1"/>
  <c r="Q31" i="20" s="1"/>
  <c r="A30" i="20"/>
  <c r="J30" i="20" s="1"/>
  <c r="Q30" i="20" s="1"/>
  <c r="A29" i="20"/>
  <c r="J29" i="20" s="1"/>
  <c r="Q29" i="20" s="1"/>
  <c r="A28" i="20"/>
  <c r="J28" i="20" s="1"/>
  <c r="Q28" i="20" s="1"/>
  <c r="A27" i="20"/>
  <c r="J27" i="20" s="1"/>
  <c r="Q27" i="20" s="1"/>
  <c r="A26" i="20"/>
  <c r="J26" i="20" s="1"/>
  <c r="Q26" i="20" s="1"/>
  <c r="J25" i="20"/>
  <c r="Q25" i="20" s="1"/>
  <c r="A25" i="20"/>
  <c r="A24" i="20"/>
  <c r="J24" i="20" s="1"/>
  <c r="Q24" i="20" s="1"/>
  <c r="A23" i="20"/>
  <c r="J23" i="20" s="1"/>
  <c r="Q23" i="20" s="1"/>
  <c r="A22" i="20"/>
  <c r="J22" i="20" s="1"/>
  <c r="Q22" i="20" s="1"/>
  <c r="A21" i="20"/>
  <c r="J21" i="20" s="1"/>
  <c r="Q21" i="20" s="1"/>
  <c r="A20" i="20"/>
  <c r="J20" i="20" s="1"/>
  <c r="Q20" i="20" s="1"/>
  <c r="A19" i="20"/>
  <c r="J19" i="20" s="1"/>
  <c r="Q19" i="20" s="1"/>
  <c r="A18" i="20"/>
  <c r="J18" i="20" s="1"/>
  <c r="Q18" i="20" s="1"/>
  <c r="A17" i="20"/>
  <c r="J17" i="20" s="1"/>
  <c r="Q17" i="20" s="1"/>
  <c r="A16" i="20"/>
  <c r="J16" i="20" s="1"/>
  <c r="Q16" i="20" s="1"/>
  <c r="A15" i="20"/>
  <c r="J15" i="20" s="1"/>
  <c r="Q15" i="20" s="1"/>
  <c r="A14" i="20"/>
  <c r="J14" i="20" s="1"/>
  <c r="Q14" i="20" s="1"/>
  <c r="J13" i="20"/>
  <c r="Q13" i="20" s="1"/>
  <c r="A13" i="20"/>
  <c r="A12" i="20"/>
  <c r="J12" i="20" s="1"/>
  <c r="Q12" i="20" s="1"/>
  <c r="A11" i="20"/>
  <c r="J11" i="20" s="1"/>
  <c r="Q11" i="20" s="1"/>
  <c r="A10" i="20"/>
  <c r="J10" i="20" s="1"/>
  <c r="Q10" i="20" s="1"/>
  <c r="J9" i="20"/>
  <c r="Q9" i="20" s="1"/>
  <c r="A9" i="20"/>
  <c r="A8" i="20"/>
  <c r="J8" i="20" s="1"/>
  <c r="Q8" i="20" s="1"/>
  <c r="A7" i="20"/>
  <c r="J7" i="20" s="1"/>
  <c r="Q7" i="20" s="1"/>
  <c r="A6" i="20"/>
  <c r="J6" i="20" s="1"/>
  <c r="Q6" i="20" s="1"/>
  <c r="A5" i="20"/>
  <c r="J5" i="20" s="1"/>
  <c r="Q5" i="20" s="1"/>
  <c r="A4" i="20"/>
  <c r="J4" i="20" s="1"/>
  <c r="Q4" i="20" s="1"/>
  <c r="A3" i="20"/>
  <c r="D108" i="20" l="1"/>
  <c r="D102" i="20"/>
  <c r="D104" i="20"/>
  <c r="D106" i="20"/>
  <c r="E102" i="20"/>
  <c r="E108" i="20"/>
  <c r="E104" i="20"/>
  <c r="D101" i="20"/>
  <c r="D103" i="20"/>
  <c r="D105" i="20"/>
  <c r="E106" i="20"/>
  <c r="J3" i="20"/>
  <c r="Q3" i="20" s="1"/>
  <c r="E101" i="20"/>
  <c r="E103" i="20"/>
  <c r="E105" i="20"/>
  <c r="F14" i="19" l="1"/>
  <c r="I14" i="19" s="1"/>
  <c r="D30" i="19"/>
  <c r="E30" i="19"/>
  <c r="D31" i="19"/>
  <c r="E31" i="19"/>
  <c r="E29" i="19"/>
  <c r="D29" i="19"/>
  <c r="E28" i="19"/>
  <c r="D28" i="19"/>
  <c r="E27" i="19"/>
  <c r="D27" i="19"/>
  <c r="E26" i="19"/>
  <c r="D26" i="19"/>
  <c r="D24" i="19"/>
  <c r="E24" i="19"/>
  <c r="E23" i="19"/>
  <c r="D23" i="19"/>
  <c r="E21" i="19"/>
  <c r="D21" i="19"/>
  <c r="F21" i="19" s="1"/>
  <c r="I21" i="19" s="1"/>
  <c r="E20" i="19"/>
  <c r="F32" i="19" l="1"/>
  <c r="I32" i="19" s="1"/>
  <c r="J36" i="19" l="1"/>
  <c r="J37" i="19"/>
  <c r="J38" i="19"/>
  <c r="J39" i="19"/>
  <c r="J40" i="19"/>
  <c r="J41" i="19"/>
  <c r="B85" i="19" l="1"/>
  <c r="B86" i="19"/>
  <c r="B87" i="19"/>
  <c r="B88" i="19"/>
  <c r="B89" i="19"/>
  <c r="B83" i="19"/>
  <c r="B84" i="19"/>
  <c r="B82" i="19"/>
  <c r="J35" i="19" l="1"/>
  <c r="J34" i="19"/>
  <c r="J33" i="19"/>
  <c r="AH11" i="15" l="1"/>
  <c r="Z4" i="15" l="1"/>
  <c r="V4" i="15"/>
  <c r="Z8" i="16"/>
  <c r="V8" i="16"/>
  <c r="R8" i="16"/>
  <c r="E3" i="20" s="1"/>
  <c r="N8" i="16"/>
  <c r="D3" i="20" s="1"/>
  <c r="J24" i="19" l="1"/>
  <c r="J23" i="19"/>
  <c r="J30" i="19"/>
  <c r="J31" i="19"/>
  <c r="J29" i="19"/>
  <c r="J27" i="19"/>
  <c r="J28" i="19"/>
  <c r="J26" i="19"/>
  <c r="J21" i="19"/>
  <c r="J20" i="19"/>
  <c r="F30" i="19"/>
  <c r="I30" i="19" s="1"/>
  <c r="K30" i="19" s="1"/>
  <c r="F28" i="19"/>
  <c r="I28" i="19" s="1"/>
  <c r="K28" i="19" s="1"/>
  <c r="F27" i="19"/>
  <c r="I27" i="19" s="1"/>
  <c r="K27" i="19" s="1"/>
  <c r="F26" i="19"/>
  <c r="F23" i="19"/>
  <c r="I23" i="19" s="1"/>
  <c r="K23" i="19" s="1"/>
  <c r="F24" i="19"/>
  <c r="I24" i="19" s="1"/>
  <c r="K24" i="19" s="1"/>
  <c r="F31" i="19" l="1"/>
  <c r="I31" i="19" s="1"/>
  <c r="K31" i="19" s="1"/>
  <c r="F20" i="19"/>
  <c r="I20" i="19" s="1"/>
  <c r="K20" i="19" s="1"/>
  <c r="F29" i="19"/>
  <c r="I29" i="19" s="1"/>
  <c r="K29" i="19" s="1"/>
  <c r="L29" i="19" s="1"/>
  <c r="K21" i="19"/>
  <c r="I26" i="19"/>
  <c r="K26" i="19" s="1"/>
  <c r="M23" i="19"/>
  <c r="L23" i="19"/>
  <c r="M29" i="19" l="1"/>
  <c r="M26" i="19"/>
  <c r="L26" i="19"/>
  <c r="M20" i="19"/>
  <c r="L20" i="19"/>
  <c r="F8" i="16" l="1"/>
  <c r="B3" i="20" s="1"/>
  <c r="F9" i="16"/>
  <c r="B4" i="20" s="1"/>
  <c r="F10" i="16"/>
  <c r="B5" i="20" s="1"/>
  <c r="F11" i="16"/>
  <c r="B6" i="20" s="1"/>
  <c r="F12" i="16"/>
  <c r="B7" i="20" s="1"/>
  <c r="F13" i="16"/>
  <c r="B8" i="20" s="1"/>
  <c r="F14" i="16"/>
  <c r="B9" i="20" s="1"/>
  <c r="F15" i="16"/>
  <c r="B10" i="20" s="1"/>
  <c r="F16" i="16"/>
  <c r="B11" i="20" s="1"/>
  <c r="F17" i="16"/>
  <c r="B12" i="20" s="1"/>
  <c r="F18" i="16"/>
  <c r="B13" i="20" s="1"/>
  <c r="F19" i="16"/>
  <c r="B14" i="20" s="1"/>
  <c r="F20" i="16"/>
  <c r="B15" i="20" s="1"/>
  <c r="F21" i="16"/>
  <c r="B16" i="20" s="1"/>
  <c r="F22" i="16"/>
  <c r="B17" i="20" s="1"/>
  <c r="F23" i="16"/>
  <c r="B18" i="20" s="1"/>
  <c r="F24" i="16"/>
  <c r="B19" i="20" s="1"/>
  <c r="F25" i="16"/>
  <c r="B20" i="20" s="1"/>
  <c r="F26" i="16"/>
  <c r="B21" i="20" s="1"/>
  <c r="F27" i="16"/>
  <c r="B22" i="20" s="1"/>
  <c r="F28" i="16"/>
  <c r="B23" i="20" s="1"/>
  <c r="F29" i="16"/>
  <c r="B24" i="20" s="1"/>
  <c r="F30" i="16"/>
  <c r="B25" i="20" s="1"/>
  <c r="F31" i="16"/>
  <c r="B26" i="20" s="1"/>
  <c r="F32" i="16"/>
  <c r="B27" i="20" s="1"/>
  <c r="F33" i="16"/>
  <c r="B28" i="20" s="1"/>
  <c r="F34" i="16"/>
  <c r="B29" i="20" s="1"/>
  <c r="F35" i="16"/>
  <c r="B30" i="20" s="1"/>
  <c r="F36" i="16"/>
  <c r="B31" i="20" s="1"/>
  <c r="F37" i="16"/>
  <c r="B32" i="20" s="1"/>
  <c r="F38" i="16"/>
  <c r="B33" i="20" s="1"/>
  <c r="F39" i="16"/>
  <c r="B34" i="20" s="1"/>
  <c r="F40" i="16"/>
  <c r="B35" i="20" s="1"/>
  <c r="F41" i="16"/>
  <c r="B36" i="20" s="1"/>
  <c r="F42" i="16"/>
  <c r="B37" i="20" s="1"/>
  <c r="F43" i="16"/>
  <c r="B38" i="20" s="1"/>
  <c r="F44" i="16"/>
  <c r="B39" i="20" s="1"/>
  <c r="F45" i="16"/>
  <c r="B40" i="20" s="1"/>
  <c r="F46" i="16"/>
  <c r="B41" i="20" s="1"/>
  <c r="F47" i="16"/>
  <c r="B42" i="20" s="1"/>
  <c r="F48" i="16"/>
  <c r="B43" i="20" s="1"/>
  <c r="J8" i="16"/>
  <c r="C3" i="20" s="1"/>
  <c r="J9" i="16"/>
  <c r="C4" i="20" s="1"/>
  <c r="J10" i="16"/>
  <c r="C5" i="20" s="1"/>
  <c r="J11" i="16"/>
  <c r="C6" i="20" s="1"/>
  <c r="J12" i="16"/>
  <c r="C7" i="20" s="1"/>
  <c r="J13" i="16"/>
  <c r="C8" i="20" s="1"/>
  <c r="J14" i="16"/>
  <c r="C9" i="20" s="1"/>
  <c r="J15" i="16"/>
  <c r="C10" i="20" s="1"/>
  <c r="J16" i="16"/>
  <c r="C11" i="20" s="1"/>
  <c r="J17" i="16"/>
  <c r="C12" i="20" s="1"/>
  <c r="J18" i="16"/>
  <c r="C13" i="20" s="1"/>
  <c r="J19" i="16"/>
  <c r="C14" i="20" s="1"/>
  <c r="J20" i="16"/>
  <c r="C15" i="20" s="1"/>
  <c r="J21" i="16"/>
  <c r="C16" i="20" s="1"/>
  <c r="J22" i="16"/>
  <c r="C17" i="20" s="1"/>
  <c r="J23" i="16"/>
  <c r="C18" i="20" s="1"/>
  <c r="J24" i="16"/>
  <c r="C19" i="20" s="1"/>
  <c r="J25" i="16"/>
  <c r="C20" i="20" s="1"/>
  <c r="J26" i="16"/>
  <c r="C21" i="20" s="1"/>
  <c r="J27" i="16"/>
  <c r="C22" i="20" s="1"/>
  <c r="J28" i="16"/>
  <c r="C23" i="20" s="1"/>
  <c r="J29" i="16"/>
  <c r="C24" i="20" s="1"/>
  <c r="J30" i="16"/>
  <c r="C25" i="20" s="1"/>
  <c r="J31" i="16"/>
  <c r="C26" i="20" s="1"/>
  <c r="J32" i="16"/>
  <c r="C27" i="20" s="1"/>
  <c r="J33" i="16"/>
  <c r="C28" i="20" s="1"/>
  <c r="J34" i="16"/>
  <c r="C29" i="20" s="1"/>
  <c r="J35" i="16"/>
  <c r="C30" i="20" s="1"/>
  <c r="J36" i="16"/>
  <c r="C31" i="20" s="1"/>
  <c r="J37" i="16"/>
  <c r="C32" i="20" s="1"/>
  <c r="J38" i="16"/>
  <c r="C33" i="20" s="1"/>
  <c r="J39" i="16"/>
  <c r="C34" i="20" s="1"/>
  <c r="J40" i="16"/>
  <c r="C35" i="20" s="1"/>
  <c r="J41" i="16"/>
  <c r="C36" i="20" s="1"/>
  <c r="J42" i="16"/>
  <c r="C37" i="20" s="1"/>
  <c r="J43" i="16"/>
  <c r="C38" i="20" s="1"/>
  <c r="J44" i="16"/>
  <c r="C39" i="20" s="1"/>
  <c r="J45" i="16"/>
  <c r="C40" i="20" s="1"/>
  <c r="J46" i="16"/>
  <c r="C41" i="20" s="1"/>
  <c r="J47" i="16"/>
  <c r="C42" i="20" s="1"/>
  <c r="J48" i="16"/>
  <c r="C43" i="20" s="1"/>
  <c r="N9" i="16"/>
  <c r="D4" i="20" s="1"/>
  <c r="N10" i="16"/>
  <c r="D5" i="20" s="1"/>
  <c r="N11" i="16"/>
  <c r="D6" i="20" s="1"/>
  <c r="N12" i="16"/>
  <c r="D7" i="20" s="1"/>
  <c r="N13" i="16"/>
  <c r="D8" i="20" s="1"/>
  <c r="N14" i="16"/>
  <c r="D9" i="20" s="1"/>
  <c r="N15" i="16"/>
  <c r="D10" i="20" s="1"/>
  <c r="N16" i="16"/>
  <c r="D11" i="20" s="1"/>
  <c r="N17" i="16"/>
  <c r="D12" i="20" s="1"/>
  <c r="N18" i="16"/>
  <c r="D13" i="20" s="1"/>
  <c r="N19" i="16"/>
  <c r="D14" i="20" s="1"/>
  <c r="N20" i="16"/>
  <c r="D15" i="20" s="1"/>
  <c r="N21" i="16"/>
  <c r="D16" i="20" s="1"/>
  <c r="N22" i="16"/>
  <c r="D17" i="20" s="1"/>
  <c r="N23" i="16"/>
  <c r="D18" i="20" s="1"/>
  <c r="N24" i="16"/>
  <c r="D19" i="20" s="1"/>
  <c r="N25" i="16"/>
  <c r="D20" i="20" s="1"/>
  <c r="N26" i="16"/>
  <c r="D21" i="20" s="1"/>
  <c r="N27" i="16"/>
  <c r="D22" i="20" s="1"/>
  <c r="N28" i="16"/>
  <c r="D23" i="20" s="1"/>
  <c r="N29" i="16"/>
  <c r="D24" i="20" s="1"/>
  <c r="N30" i="16"/>
  <c r="D25" i="20" s="1"/>
  <c r="N31" i="16"/>
  <c r="D26" i="20" s="1"/>
  <c r="N32" i="16"/>
  <c r="D27" i="20" s="1"/>
  <c r="N33" i="16"/>
  <c r="D28" i="20" s="1"/>
  <c r="N34" i="16"/>
  <c r="D29" i="20" s="1"/>
  <c r="N35" i="16"/>
  <c r="D30" i="20" s="1"/>
  <c r="N36" i="16"/>
  <c r="D31" i="20" s="1"/>
  <c r="N37" i="16"/>
  <c r="D32" i="20" s="1"/>
  <c r="N38" i="16"/>
  <c r="D33" i="20" s="1"/>
  <c r="N39" i="16"/>
  <c r="D34" i="20" s="1"/>
  <c r="N40" i="16"/>
  <c r="D35" i="20" s="1"/>
  <c r="N41" i="16"/>
  <c r="D36" i="20" s="1"/>
  <c r="N42" i="16"/>
  <c r="D37" i="20" s="1"/>
  <c r="N43" i="16"/>
  <c r="D38" i="20" s="1"/>
  <c r="N44" i="16"/>
  <c r="D39" i="20" s="1"/>
  <c r="N45" i="16"/>
  <c r="D40" i="20" s="1"/>
  <c r="N46" i="16"/>
  <c r="D41" i="20" s="1"/>
  <c r="N47" i="16"/>
  <c r="D42" i="20" s="1"/>
  <c r="N48" i="16"/>
  <c r="D43" i="20" s="1"/>
  <c r="R9" i="16"/>
  <c r="E4" i="20" s="1"/>
  <c r="E100" i="20" s="1"/>
  <c r="R10" i="16"/>
  <c r="E5" i="20" s="1"/>
  <c r="R11" i="16"/>
  <c r="E6" i="20" s="1"/>
  <c r="R12" i="16"/>
  <c r="E7" i="20" s="1"/>
  <c r="R13" i="16"/>
  <c r="E8" i="20" s="1"/>
  <c r="R14" i="16"/>
  <c r="E9" i="20" s="1"/>
  <c r="R15" i="16"/>
  <c r="E10" i="20" s="1"/>
  <c r="R16" i="16"/>
  <c r="E11" i="20" s="1"/>
  <c r="R17" i="16"/>
  <c r="E12" i="20" s="1"/>
  <c r="R18" i="16"/>
  <c r="E13" i="20" s="1"/>
  <c r="R19" i="16"/>
  <c r="E14" i="20" s="1"/>
  <c r="R20" i="16"/>
  <c r="E15" i="20" s="1"/>
  <c r="R21" i="16"/>
  <c r="E16" i="20" s="1"/>
  <c r="R22" i="16"/>
  <c r="E17" i="20" s="1"/>
  <c r="R23" i="16"/>
  <c r="E18" i="20" s="1"/>
  <c r="R24" i="16"/>
  <c r="E19" i="20" s="1"/>
  <c r="R25" i="16"/>
  <c r="E20" i="20" s="1"/>
  <c r="R26" i="16"/>
  <c r="E21" i="20" s="1"/>
  <c r="R27" i="16"/>
  <c r="E22" i="20" s="1"/>
  <c r="R28" i="16"/>
  <c r="E23" i="20" s="1"/>
  <c r="R29" i="16"/>
  <c r="E24" i="20" s="1"/>
  <c r="R30" i="16"/>
  <c r="E25" i="20" s="1"/>
  <c r="R31" i="16"/>
  <c r="E26" i="20" s="1"/>
  <c r="R32" i="16"/>
  <c r="E27" i="20" s="1"/>
  <c r="R33" i="16"/>
  <c r="E28" i="20" s="1"/>
  <c r="R34" i="16"/>
  <c r="E29" i="20" s="1"/>
  <c r="R35" i="16"/>
  <c r="E30" i="20" s="1"/>
  <c r="R36" i="16"/>
  <c r="E31" i="20" s="1"/>
  <c r="R37" i="16"/>
  <c r="E32" i="20" s="1"/>
  <c r="R38" i="16"/>
  <c r="E33" i="20" s="1"/>
  <c r="R39" i="16"/>
  <c r="E34" i="20" s="1"/>
  <c r="R40" i="16"/>
  <c r="E35" i="20" s="1"/>
  <c r="R41" i="16"/>
  <c r="E36" i="20" s="1"/>
  <c r="R42" i="16"/>
  <c r="E37" i="20" s="1"/>
  <c r="R43" i="16"/>
  <c r="E38" i="20" s="1"/>
  <c r="R44" i="16"/>
  <c r="E39" i="20" s="1"/>
  <c r="R45" i="16"/>
  <c r="E40" i="20" s="1"/>
  <c r="R46" i="16"/>
  <c r="E41" i="20" s="1"/>
  <c r="R47" i="16"/>
  <c r="E42" i="20" s="1"/>
  <c r="R48" i="16"/>
  <c r="E43" i="20" s="1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E109" i="20" l="1"/>
  <c r="D100" i="20"/>
  <c r="D109" i="20"/>
  <c r="D4" i="18" l="1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3" i="18"/>
  <c r="A42" i="18"/>
  <c r="J42" i="18" s="1"/>
  <c r="Q42" i="18" s="1"/>
  <c r="A43" i="18"/>
  <c r="J43" i="18" s="1"/>
  <c r="Q43" i="18" s="1"/>
  <c r="A38" i="18"/>
  <c r="J38" i="18" s="1"/>
  <c r="Q38" i="18" s="1"/>
  <c r="A39" i="18"/>
  <c r="J39" i="18" s="1"/>
  <c r="Q39" i="18" s="1"/>
  <c r="A40" i="18"/>
  <c r="J40" i="18" s="1"/>
  <c r="Q40" i="18" s="1"/>
  <c r="A41" i="18"/>
  <c r="J41" i="18" s="1"/>
  <c r="Q41" i="18" s="1"/>
  <c r="A21" i="18"/>
  <c r="J21" i="18" s="1"/>
  <c r="Q21" i="18" s="1"/>
  <c r="A22" i="18"/>
  <c r="J22" i="18" s="1"/>
  <c r="Q22" i="18" s="1"/>
  <c r="A23" i="18"/>
  <c r="J23" i="18" s="1"/>
  <c r="Q23" i="18" s="1"/>
  <c r="A24" i="18"/>
  <c r="J24" i="18" s="1"/>
  <c r="Q24" i="18" s="1"/>
  <c r="A25" i="18"/>
  <c r="J25" i="18" s="1"/>
  <c r="Q25" i="18" s="1"/>
  <c r="A26" i="18"/>
  <c r="J26" i="18" s="1"/>
  <c r="Q26" i="18" s="1"/>
  <c r="A27" i="18"/>
  <c r="J27" i="18" s="1"/>
  <c r="Q27" i="18" s="1"/>
  <c r="A28" i="18"/>
  <c r="J28" i="18" s="1"/>
  <c r="Q28" i="18" s="1"/>
  <c r="A29" i="18"/>
  <c r="J29" i="18" s="1"/>
  <c r="Q29" i="18" s="1"/>
  <c r="A30" i="18"/>
  <c r="J30" i="18" s="1"/>
  <c r="Q30" i="18" s="1"/>
  <c r="A31" i="18"/>
  <c r="J31" i="18" s="1"/>
  <c r="Q31" i="18" s="1"/>
  <c r="A32" i="18"/>
  <c r="J32" i="18" s="1"/>
  <c r="Q32" i="18" s="1"/>
  <c r="A33" i="18"/>
  <c r="J33" i="18" s="1"/>
  <c r="Q33" i="18" s="1"/>
  <c r="A34" i="18"/>
  <c r="J34" i="18" s="1"/>
  <c r="Q34" i="18" s="1"/>
  <c r="A35" i="18"/>
  <c r="J35" i="18" s="1"/>
  <c r="Q35" i="18" s="1"/>
  <c r="A36" i="18"/>
  <c r="J36" i="18" s="1"/>
  <c r="Q36" i="18" s="1"/>
  <c r="A37" i="18"/>
  <c r="J37" i="18" s="1"/>
  <c r="Q37" i="18" s="1"/>
  <c r="A4" i="18"/>
  <c r="A5" i="18"/>
  <c r="A6" i="18"/>
  <c r="J6" i="18" s="1"/>
  <c r="Q6" i="18" s="1"/>
  <c r="A7" i="18"/>
  <c r="J7" i="18" s="1"/>
  <c r="Q7" i="18" s="1"/>
  <c r="A8" i="18"/>
  <c r="J8" i="18" s="1"/>
  <c r="Q8" i="18" s="1"/>
  <c r="A9" i="18"/>
  <c r="J9" i="18" s="1"/>
  <c r="Q9" i="18" s="1"/>
  <c r="A10" i="18"/>
  <c r="J10" i="18" s="1"/>
  <c r="Q10" i="18" s="1"/>
  <c r="A11" i="18"/>
  <c r="J11" i="18" s="1"/>
  <c r="Q11" i="18" s="1"/>
  <c r="A12" i="18"/>
  <c r="J12" i="18" s="1"/>
  <c r="Q12" i="18" s="1"/>
  <c r="A13" i="18"/>
  <c r="J13" i="18" s="1"/>
  <c r="Q13" i="18" s="1"/>
  <c r="A14" i="18"/>
  <c r="J14" i="18" s="1"/>
  <c r="Q14" i="18" s="1"/>
  <c r="A15" i="18"/>
  <c r="J15" i="18" s="1"/>
  <c r="Q15" i="18" s="1"/>
  <c r="A16" i="18"/>
  <c r="J16" i="18" s="1"/>
  <c r="Q16" i="18" s="1"/>
  <c r="A17" i="18"/>
  <c r="J17" i="18" s="1"/>
  <c r="Q17" i="18" s="1"/>
  <c r="A18" i="18"/>
  <c r="J18" i="18" s="1"/>
  <c r="Q18" i="18" s="1"/>
  <c r="A19" i="18"/>
  <c r="J19" i="18" s="1"/>
  <c r="Q19" i="18" s="1"/>
  <c r="A20" i="18"/>
  <c r="J20" i="18" s="1"/>
  <c r="Q20" i="18" s="1"/>
  <c r="A3" i="18"/>
  <c r="BZ8" i="16"/>
  <c r="CD8" i="16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3" i="18"/>
  <c r="C7" i="18"/>
  <c r="C6" i="18"/>
  <c r="C5" i="18"/>
  <c r="C4" i="18"/>
  <c r="C3" i="18"/>
  <c r="B7" i="18"/>
  <c r="B6" i="18"/>
  <c r="B5" i="18"/>
  <c r="D109" i="18" s="1"/>
  <c r="E13" i="19" s="1"/>
  <c r="B4" i="18"/>
  <c r="CD48" i="16"/>
  <c r="BZ48" i="16"/>
  <c r="BV48" i="16"/>
  <c r="BR48" i="16"/>
  <c r="BN48" i="16"/>
  <c r="BJ48" i="16"/>
  <c r="BF48" i="16"/>
  <c r="BB48" i="16"/>
  <c r="AX48" i="16"/>
  <c r="AT48" i="16"/>
  <c r="AP48" i="16"/>
  <c r="AL48" i="16"/>
  <c r="AH48" i="16"/>
  <c r="AD48" i="16"/>
  <c r="Z48" i="16"/>
  <c r="CD47" i="16"/>
  <c r="BZ47" i="16"/>
  <c r="BV47" i="16"/>
  <c r="BR47" i="16"/>
  <c r="BN47" i="16"/>
  <c r="BJ47" i="16"/>
  <c r="BF47" i="16"/>
  <c r="BB47" i="16"/>
  <c r="AX47" i="16"/>
  <c r="AT47" i="16"/>
  <c r="AP47" i="16"/>
  <c r="AL47" i="16"/>
  <c r="AH47" i="16"/>
  <c r="AD47" i="16"/>
  <c r="Z47" i="16"/>
  <c r="CD46" i="16"/>
  <c r="BZ46" i="16"/>
  <c r="BV46" i="16"/>
  <c r="BR46" i="16"/>
  <c r="BN46" i="16"/>
  <c r="BJ46" i="16"/>
  <c r="BF46" i="16"/>
  <c r="BB46" i="16"/>
  <c r="AX46" i="16"/>
  <c r="AT46" i="16"/>
  <c r="AP46" i="16"/>
  <c r="AL46" i="16"/>
  <c r="AH46" i="16"/>
  <c r="AD46" i="16"/>
  <c r="Z46" i="16"/>
  <c r="CD45" i="16"/>
  <c r="BZ45" i="16"/>
  <c r="BV45" i="16"/>
  <c r="BR45" i="16"/>
  <c r="BN45" i="16"/>
  <c r="BJ45" i="16"/>
  <c r="BF45" i="16"/>
  <c r="BB45" i="16"/>
  <c r="AX45" i="16"/>
  <c r="AT45" i="16"/>
  <c r="AP45" i="16"/>
  <c r="AL45" i="16"/>
  <c r="AH45" i="16"/>
  <c r="AD45" i="16"/>
  <c r="Z45" i="16"/>
  <c r="CD44" i="16"/>
  <c r="BZ44" i="16"/>
  <c r="BV44" i="16"/>
  <c r="BR44" i="16"/>
  <c r="BN44" i="16"/>
  <c r="BJ44" i="16"/>
  <c r="BF44" i="16"/>
  <c r="BB44" i="16"/>
  <c r="AX44" i="16"/>
  <c r="AT44" i="16"/>
  <c r="AP44" i="16"/>
  <c r="AL44" i="16"/>
  <c r="AH44" i="16"/>
  <c r="AD44" i="16"/>
  <c r="Z44" i="16"/>
  <c r="CD43" i="16"/>
  <c r="BZ43" i="16"/>
  <c r="BV43" i="16"/>
  <c r="BR43" i="16"/>
  <c r="BN43" i="16"/>
  <c r="BJ43" i="16"/>
  <c r="BF43" i="16"/>
  <c r="BB43" i="16"/>
  <c r="AX43" i="16"/>
  <c r="AT43" i="16"/>
  <c r="AP43" i="16"/>
  <c r="AL43" i="16"/>
  <c r="AH43" i="16"/>
  <c r="AD43" i="16"/>
  <c r="Z43" i="16"/>
  <c r="CD42" i="16"/>
  <c r="BZ42" i="16"/>
  <c r="BV42" i="16"/>
  <c r="BR42" i="16"/>
  <c r="BN42" i="16"/>
  <c r="BJ42" i="16"/>
  <c r="BF42" i="16"/>
  <c r="BB42" i="16"/>
  <c r="AX42" i="16"/>
  <c r="AT42" i="16"/>
  <c r="AP42" i="16"/>
  <c r="AL42" i="16"/>
  <c r="AH42" i="16"/>
  <c r="AD42" i="16"/>
  <c r="Z42" i="16"/>
  <c r="CD41" i="16"/>
  <c r="BZ41" i="16"/>
  <c r="BV41" i="16"/>
  <c r="BR41" i="16"/>
  <c r="BN41" i="16"/>
  <c r="BJ41" i="16"/>
  <c r="BF41" i="16"/>
  <c r="BB41" i="16"/>
  <c r="AX41" i="16"/>
  <c r="AT41" i="16"/>
  <c r="AP41" i="16"/>
  <c r="AL41" i="16"/>
  <c r="AH41" i="16"/>
  <c r="AD41" i="16"/>
  <c r="Z41" i="16"/>
  <c r="CD40" i="16"/>
  <c r="BZ40" i="16"/>
  <c r="BV40" i="16"/>
  <c r="BR40" i="16"/>
  <c r="BN40" i="16"/>
  <c r="BJ40" i="16"/>
  <c r="BF40" i="16"/>
  <c r="BB40" i="16"/>
  <c r="AX40" i="16"/>
  <c r="AT40" i="16"/>
  <c r="AP40" i="16"/>
  <c r="AL40" i="16"/>
  <c r="AH40" i="16"/>
  <c r="AD40" i="16"/>
  <c r="Z40" i="16"/>
  <c r="CD39" i="16"/>
  <c r="BZ39" i="16"/>
  <c r="BV39" i="16"/>
  <c r="BR39" i="16"/>
  <c r="BN39" i="16"/>
  <c r="BJ39" i="16"/>
  <c r="BF39" i="16"/>
  <c r="BB39" i="16"/>
  <c r="AX39" i="16"/>
  <c r="AT39" i="16"/>
  <c r="AP39" i="16"/>
  <c r="AL39" i="16"/>
  <c r="AH39" i="16"/>
  <c r="AD39" i="16"/>
  <c r="Z39" i="16"/>
  <c r="CD38" i="16"/>
  <c r="BZ38" i="16"/>
  <c r="BV38" i="16"/>
  <c r="BR38" i="16"/>
  <c r="BN38" i="16"/>
  <c r="BJ38" i="16"/>
  <c r="BF38" i="16"/>
  <c r="BB38" i="16"/>
  <c r="AX38" i="16"/>
  <c r="AT38" i="16"/>
  <c r="AP38" i="16"/>
  <c r="AL38" i="16"/>
  <c r="AH38" i="16"/>
  <c r="AD38" i="16"/>
  <c r="Z38" i="16"/>
  <c r="CD37" i="16"/>
  <c r="BZ37" i="16"/>
  <c r="BV37" i="16"/>
  <c r="BR37" i="16"/>
  <c r="BN37" i="16"/>
  <c r="BJ37" i="16"/>
  <c r="BF37" i="16"/>
  <c r="BB37" i="16"/>
  <c r="AX37" i="16"/>
  <c r="AT37" i="16"/>
  <c r="AP37" i="16"/>
  <c r="AL37" i="16"/>
  <c r="AH37" i="16"/>
  <c r="AD37" i="16"/>
  <c r="Z37" i="16"/>
  <c r="CD36" i="16"/>
  <c r="BZ36" i="16"/>
  <c r="BV36" i="16"/>
  <c r="BR36" i="16"/>
  <c r="BN36" i="16"/>
  <c r="BJ36" i="16"/>
  <c r="BF36" i="16"/>
  <c r="BB36" i="16"/>
  <c r="AX36" i="16"/>
  <c r="AT36" i="16"/>
  <c r="AP36" i="16"/>
  <c r="AL36" i="16"/>
  <c r="AH36" i="16"/>
  <c r="AD36" i="16"/>
  <c r="Z36" i="16"/>
  <c r="CD35" i="16"/>
  <c r="BZ35" i="16"/>
  <c r="BV35" i="16"/>
  <c r="BR35" i="16"/>
  <c r="BN35" i="16"/>
  <c r="BJ35" i="16"/>
  <c r="BF35" i="16"/>
  <c r="BB35" i="16"/>
  <c r="AX35" i="16"/>
  <c r="AT35" i="16"/>
  <c r="AP35" i="16"/>
  <c r="AL35" i="16"/>
  <c r="AH35" i="16"/>
  <c r="AD35" i="16"/>
  <c r="Z35" i="16"/>
  <c r="CD34" i="16"/>
  <c r="BZ34" i="16"/>
  <c r="BV34" i="16"/>
  <c r="BR34" i="16"/>
  <c r="BN34" i="16"/>
  <c r="BJ34" i="16"/>
  <c r="BF34" i="16"/>
  <c r="BB34" i="16"/>
  <c r="AX34" i="16"/>
  <c r="AT34" i="16"/>
  <c r="AP34" i="16"/>
  <c r="AL34" i="16"/>
  <c r="AH34" i="16"/>
  <c r="AD34" i="16"/>
  <c r="Z34" i="16"/>
  <c r="CD33" i="16"/>
  <c r="BZ33" i="16"/>
  <c r="BV33" i="16"/>
  <c r="BR33" i="16"/>
  <c r="BN33" i="16"/>
  <c r="BJ33" i="16"/>
  <c r="BF33" i="16"/>
  <c r="BB33" i="16"/>
  <c r="AX33" i="16"/>
  <c r="AT33" i="16"/>
  <c r="AP33" i="16"/>
  <c r="AL33" i="16"/>
  <c r="AH33" i="16"/>
  <c r="AD33" i="16"/>
  <c r="Z33" i="16"/>
  <c r="CD32" i="16"/>
  <c r="BZ32" i="16"/>
  <c r="BV32" i="16"/>
  <c r="BR32" i="16"/>
  <c r="BN32" i="16"/>
  <c r="BJ32" i="16"/>
  <c r="BF32" i="16"/>
  <c r="BB32" i="16"/>
  <c r="AX32" i="16"/>
  <c r="AT32" i="16"/>
  <c r="AP32" i="16"/>
  <c r="AL32" i="16"/>
  <c r="AH32" i="16"/>
  <c r="AD32" i="16"/>
  <c r="Z32" i="16"/>
  <c r="CD31" i="16"/>
  <c r="BZ31" i="16"/>
  <c r="BV31" i="16"/>
  <c r="BR31" i="16"/>
  <c r="BN31" i="16"/>
  <c r="BJ31" i="16"/>
  <c r="BF31" i="16"/>
  <c r="BB31" i="16"/>
  <c r="AX31" i="16"/>
  <c r="AT31" i="16"/>
  <c r="AP31" i="16"/>
  <c r="AL31" i="16"/>
  <c r="AH31" i="16"/>
  <c r="AD31" i="16"/>
  <c r="Z31" i="16"/>
  <c r="CD30" i="16"/>
  <c r="BZ30" i="16"/>
  <c r="BV30" i="16"/>
  <c r="BR30" i="16"/>
  <c r="BN30" i="16"/>
  <c r="BJ30" i="16"/>
  <c r="BF30" i="16"/>
  <c r="BB30" i="16"/>
  <c r="AX30" i="16"/>
  <c r="AT30" i="16"/>
  <c r="AP30" i="16"/>
  <c r="AL30" i="16"/>
  <c r="AH30" i="16"/>
  <c r="AD30" i="16"/>
  <c r="Z30" i="16"/>
  <c r="CD29" i="16"/>
  <c r="BZ29" i="16"/>
  <c r="BV29" i="16"/>
  <c r="BR29" i="16"/>
  <c r="BN29" i="16"/>
  <c r="BJ29" i="16"/>
  <c r="BF29" i="16"/>
  <c r="BB29" i="16"/>
  <c r="AX29" i="16"/>
  <c r="AT29" i="16"/>
  <c r="AP29" i="16"/>
  <c r="AL29" i="16"/>
  <c r="AH29" i="16"/>
  <c r="AD29" i="16"/>
  <c r="Z29" i="16"/>
  <c r="CD28" i="16"/>
  <c r="BZ28" i="16"/>
  <c r="BV28" i="16"/>
  <c r="BR28" i="16"/>
  <c r="BN28" i="16"/>
  <c r="BJ28" i="16"/>
  <c r="BF28" i="16"/>
  <c r="BB28" i="16"/>
  <c r="AX28" i="16"/>
  <c r="AT28" i="16"/>
  <c r="AP28" i="16"/>
  <c r="AL28" i="16"/>
  <c r="AH28" i="16"/>
  <c r="AD28" i="16"/>
  <c r="Z28" i="16"/>
  <c r="CD27" i="16"/>
  <c r="BZ27" i="16"/>
  <c r="BV27" i="16"/>
  <c r="BR27" i="16"/>
  <c r="BN27" i="16"/>
  <c r="BJ27" i="16"/>
  <c r="BF27" i="16"/>
  <c r="BB27" i="16"/>
  <c r="AX27" i="16"/>
  <c r="AT27" i="16"/>
  <c r="AP27" i="16"/>
  <c r="AL27" i="16"/>
  <c r="AH27" i="16"/>
  <c r="AD27" i="16"/>
  <c r="Z27" i="16"/>
  <c r="CD26" i="16"/>
  <c r="BZ26" i="16"/>
  <c r="BV26" i="16"/>
  <c r="BR26" i="16"/>
  <c r="BN26" i="16"/>
  <c r="BJ26" i="16"/>
  <c r="BF26" i="16"/>
  <c r="BB26" i="16"/>
  <c r="AX26" i="16"/>
  <c r="AT26" i="16"/>
  <c r="AP26" i="16"/>
  <c r="AL26" i="16"/>
  <c r="AH26" i="16"/>
  <c r="AD26" i="16"/>
  <c r="Z26" i="16"/>
  <c r="CD25" i="16"/>
  <c r="BZ25" i="16"/>
  <c r="BV25" i="16"/>
  <c r="BR25" i="16"/>
  <c r="BN25" i="16"/>
  <c r="BJ25" i="16"/>
  <c r="BF25" i="16"/>
  <c r="BB25" i="16"/>
  <c r="AX25" i="16"/>
  <c r="AT25" i="16"/>
  <c r="AP25" i="16"/>
  <c r="AL25" i="16"/>
  <c r="AH25" i="16"/>
  <c r="AD25" i="16"/>
  <c r="Z25" i="16"/>
  <c r="CD24" i="16"/>
  <c r="BZ24" i="16"/>
  <c r="BV24" i="16"/>
  <c r="BR24" i="16"/>
  <c r="BN24" i="16"/>
  <c r="BJ24" i="16"/>
  <c r="BF24" i="16"/>
  <c r="BB24" i="16"/>
  <c r="AX24" i="16"/>
  <c r="AT24" i="16"/>
  <c r="AP24" i="16"/>
  <c r="AL24" i="16"/>
  <c r="AH24" i="16"/>
  <c r="AD24" i="16"/>
  <c r="Z24" i="16"/>
  <c r="CD23" i="16"/>
  <c r="BZ23" i="16"/>
  <c r="BV23" i="16"/>
  <c r="BR23" i="16"/>
  <c r="BN23" i="16"/>
  <c r="BJ23" i="16"/>
  <c r="BF23" i="16"/>
  <c r="BB23" i="16"/>
  <c r="AX23" i="16"/>
  <c r="AT23" i="16"/>
  <c r="AP23" i="16"/>
  <c r="AL23" i="16"/>
  <c r="AH23" i="16"/>
  <c r="AD23" i="16"/>
  <c r="Z23" i="16"/>
  <c r="CD22" i="16"/>
  <c r="BZ22" i="16"/>
  <c r="BV22" i="16"/>
  <c r="BR22" i="16"/>
  <c r="BN22" i="16"/>
  <c r="BJ22" i="16"/>
  <c r="BF22" i="16"/>
  <c r="BB22" i="16"/>
  <c r="AX22" i="16"/>
  <c r="AT22" i="16"/>
  <c r="AP22" i="16"/>
  <c r="AL22" i="16"/>
  <c r="AH22" i="16"/>
  <c r="AD22" i="16"/>
  <c r="Z22" i="16"/>
  <c r="CD21" i="16"/>
  <c r="BZ21" i="16"/>
  <c r="BV21" i="16"/>
  <c r="BR21" i="16"/>
  <c r="BN21" i="16"/>
  <c r="BJ21" i="16"/>
  <c r="BF21" i="16"/>
  <c r="BB21" i="16"/>
  <c r="AX21" i="16"/>
  <c r="AT21" i="16"/>
  <c r="AP21" i="16"/>
  <c r="AL21" i="16"/>
  <c r="AH21" i="16"/>
  <c r="AD21" i="16"/>
  <c r="Z21" i="16"/>
  <c r="CD20" i="16"/>
  <c r="BZ20" i="16"/>
  <c r="BV20" i="16"/>
  <c r="BR20" i="16"/>
  <c r="BN20" i="16"/>
  <c r="BJ20" i="16"/>
  <c r="BF20" i="16"/>
  <c r="BB20" i="16"/>
  <c r="AX20" i="16"/>
  <c r="AT20" i="16"/>
  <c r="AP20" i="16"/>
  <c r="AL20" i="16"/>
  <c r="AH20" i="16"/>
  <c r="AD20" i="16"/>
  <c r="Z20" i="16"/>
  <c r="E15" i="18"/>
  <c r="CD19" i="16"/>
  <c r="BZ19" i="16"/>
  <c r="BV19" i="16"/>
  <c r="BR19" i="16"/>
  <c r="BN19" i="16"/>
  <c r="BJ19" i="16"/>
  <c r="BF19" i="16"/>
  <c r="BB19" i="16"/>
  <c r="AX19" i="16"/>
  <c r="AT19" i="16"/>
  <c r="AP19" i="16"/>
  <c r="AL19" i="16"/>
  <c r="AH19" i="16"/>
  <c r="AD19" i="16"/>
  <c r="Z19" i="16"/>
  <c r="E14" i="18"/>
  <c r="CD18" i="16"/>
  <c r="BZ18" i="16"/>
  <c r="BV18" i="16"/>
  <c r="BR18" i="16"/>
  <c r="BN18" i="16"/>
  <c r="BJ18" i="16"/>
  <c r="BF18" i="16"/>
  <c r="BB18" i="16"/>
  <c r="AX18" i="16"/>
  <c r="AT18" i="16"/>
  <c r="AP18" i="16"/>
  <c r="AL18" i="16"/>
  <c r="AH18" i="16"/>
  <c r="AD18" i="16"/>
  <c r="Z18" i="16"/>
  <c r="E13" i="18"/>
  <c r="CD17" i="16"/>
  <c r="BZ17" i="16"/>
  <c r="BV17" i="16"/>
  <c r="BR17" i="16"/>
  <c r="BN17" i="16"/>
  <c r="BJ17" i="16"/>
  <c r="BF17" i="16"/>
  <c r="BB17" i="16"/>
  <c r="AX17" i="16"/>
  <c r="AT17" i="16"/>
  <c r="AP17" i="16"/>
  <c r="AL17" i="16"/>
  <c r="AH17" i="16"/>
  <c r="AD17" i="16"/>
  <c r="Z17" i="16"/>
  <c r="E12" i="18"/>
  <c r="CD16" i="16"/>
  <c r="BZ16" i="16"/>
  <c r="BV16" i="16"/>
  <c r="BR16" i="16"/>
  <c r="BN16" i="16"/>
  <c r="BJ16" i="16"/>
  <c r="BF16" i="16"/>
  <c r="BB16" i="16"/>
  <c r="AX16" i="16"/>
  <c r="AT16" i="16"/>
  <c r="AP16" i="16"/>
  <c r="AL16" i="16"/>
  <c r="AH16" i="16"/>
  <c r="AD16" i="16"/>
  <c r="Z16" i="16"/>
  <c r="E11" i="18"/>
  <c r="CD15" i="16"/>
  <c r="BZ15" i="16"/>
  <c r="BV15" i="16"/>
  <c r="BR15" i="16"/>
  <c r="BN15" i="16"/>
  <c r="BJ15" i="16"/>
  <c r="BF15" i="16"/>
  <c r="BB15" i="16"/>
  <c r="AX15" i="16"/>
  <c r="AT15" i="16"/>
  <c r="AP15" i="16"/>
  <c r="AL15" i="16"/>
  <c r="AH15" i="16"/>
  <c r="AD15" i="16"/>
  <c r="Z15" i="16"/>
  <c r="E10" i="18"/>
  <c r="CD14" i="16"/>
  <c r="BZ14" i="16"/>
  <c r="BV14" i="16"/>
  <c r="BR14" i="16"/>
  <c r="BN14" i="16"/>
  <c r="BJ14" i="16"/>
  <c r="BF14" i="16"/>
  <c r="BB14" i="16"/>
  <c r="AX14" i="16"/>
  <c r="AT14" i="16"/>
  <c r="AP14" i="16"/>
  <c r="AL14" i="16"/>
  <c r="AH14" i="16"/>
  <c r="AD14" i="16"/>
  <c r="Z14" i="16"/>
  <c r="CD13" i="16"/>
  <c r="BZ13" i="16"/>
  <c r="BV13" i="16"/>
  <c r="BR13" i="16"/>
  <c r="BN13" i="16"/>
  <c r="BJ13" i="16"/>
  <c r="BF13" i="16"/>
  <c r="BB13" i="16"/>
  <c r="AX13" i="16"/>
  <c r="AT13" i="16"/>
  <c r="AP13" i="16"/>
  <c r="AL13" i="16"/>
  <c r="AH13" i="16"/>
  <c r="AD13" i="16"/>
  <c r="Z13" i="16"/>
  <c r="E8" i="18"/>
  <c r="CD12" i="16"/>
  <c r="BZ12" i="16"/>
  <c r="BV12" i="16"/>
  <c r="BR12" i="16"/>
  <c r="BN12" i="16"/>
  <c r="BJ12" i="16"/>
  <c r="BF12" i="16"/>
  <c r="BB12" i="16"/>
  <c r="AX12" i="16"/>
  <c r="AT12" i="16"/>
  <c r="AP12" i="16"/>
  <c r="AL12" i="16"/>
  <c r="AH12" i="16"/>
  <c r="AD12" i="16"/>
  <c r="Z12" i="16"/>
  <c r="E7" i="18"/>
  <c r="CD11" i="16"/>
  <c r="BZ11" i="16"/>
  <c r="BV11" i="16"/>
  <c r="BR11" i="16"/>
  <c r="BN11" i="16"/>
  <c r="BJ11" i="16"/>
  <c r="BF11" i="16"/>
  <c r="BB11" i="16"/>
  <c r="AX11" i="16"/>
  <c r="AT11" i="16"/>
  <c r="AP11" i="16"/>
  <c r="AL11" i="16"/>
  <c r="AH11" i="16"/>
  <c r="AD11" i="16"/>
  <c r="Z11" i="16"/>
  <c r="E6" i="18"/>
  <c r="CD10" i="16"/>
  <c r="BZ10" i="16"/>
  <c r="BV10" i="16"/>
  <c r="BR10" i="16"/>
  <c r="BN10" i="16"/>
  <c r="BJ10" i="16"/>
  <c r="BF10" i="16"/>
  <c r="BB10" i="16"/>
  <c r="AX10" i="16"/>
  <c r="AT10" i="16"/>
  <c r="AP10" i="16"/>
  <c r="AL10" i="16"/>
  <c r="AH10" i="16"/>
  <c r="AD10" i="16"/>
  <c r="Z10" i="16"/>
  <c r="CD9" i="16"/>
  <c r="BZ9" i="16"/>
  <c r="BV9" i="16"/>
  <c r="U4" i="20" s="1"/>
  <c r="BR9" i="16"/>
  <c r="T4" i="20" s="1"/>
  <c r="D107" i="20" s="1"/>
  <c r="BN9" i="16"/>
  <c r="BJ9" i="16"/>
  <c r="BF9" i="16"/>
  <c r="BB9" i="16"/>
  <c r="AX9" i="16"/>
  <c r="AT9" i="16"/>
  <c r="AP9" i="16"/>
  <c r="AL9" i="16"/>
  <c r="AH9" i="16"/>
  <c r="AD9" i="16"/>
  <c r="Z9" i="16"/>
  <c r="E4" i="18"/>
  <c r="BV8" i="16"/>
  <c r="BR8" i="16"/>
  <c r="T3" i="20" s="1"/>
  <c r="BN8" i="16"/>
  <c r="BJ8" i="16"/>
  <c r="BF8" i="16"/>
  <c r="BB8" i="16"/>
  <c r="AX8" i="16"/>
  <c r="AT8" i="16"/>
  <c r="AP8" i="16"/>
  <c r="AL8" i="16"/>
  <c r="AH8" i="16"/>
  <c r="AD8" i="16"/>
  <c r="F4" i="15"/>
  <c r="J4" i="15"/>
  <c r="N4" i="15"/>
  <c r="R4" i="15"/>
  <c r="AD4" i="15"/>
  <c r="AH4" i="15"/>
  <c r="AL4" i="15"/>
  <c r="AP4" i="15"/>
  <c r="AT4" i="15"/>
  <c r="AX4" i="15"/>
  <c r="BB4" i="15"/>
  <c r="BF4" i="15"/>
  <c r="BJ4" i="15"/>
  <c r="BN4" i="15"/>
  <c r="BR4" i="15"/>
  <c r="BV4" i="15"/>
  <c r="F5" i="15"/>
  <c r="J5" i="15"/>
  <c r="N5" i="15"/>
  <c r="R5" i="15"/>
  <c r="V5" i="15"/>
  <c r="Z5" i="15"/>
  <c r="AD5" i="15"/>
  <c r="AH5" i="15"/>
  <c r="AL5" i="15"/>
  <c r="AP5" i="15"/>
  <c r="AT5" i="15"/>
  <c r="AX5" i="15"/>
  <c r="BB5" i="15"/>
  <c r="BF5" i="15"/>
  <c r="BJ5" i="15"/>
  <c r="BN5" i="15"/>
  <c r="BR5" i="15"/>
  <c r="L78" i="15" s="1"/>
  <c r="C90" i="19" s="1"/>
  <c r="BV5" i="15"/>
  <c r="F6" i="15"/>
  <c r="J6" i="15"/>
  <c r="N6" i="15"/>
  <c r="R6" i="15"/>
  <c r="V6" i="15"/>
  <c r="Z6" i="15"/>
  <c r="AD6" i="15"/>
  <c r="AH6" i="15"/>
  <c r="AL6" i="15"/>
  <c r="AP6" i="15"/>
  <c r="AT6" i="15"/>
  <c r="AX6" i="15"/>
  <c r="BB6" i="15"/>
  <c r="BF6" i="15"/>
  <c r="BJ6" i="15"/>
  <c r="BN6" i="15"/>
  <c r="BR6" i="15"/>
  <c r="BV6" i="15"/>
  <c r="F7" i="15"/>
  <c r="J7" i="15"/>
  <c r="N7" i="15"/>
  <c r="R7" i="15"/>
  <c r="V7" i="15"/>
  <c r="Z7" i="15"/>
  <c r="AD7" i="15"/>
  <c r="AH7" i="15"/>
  <c r="AL7" i="15"/>
  <c r="AP7" i="15"/>
  <c r="AT7" i="15"/>
  <c r="AX7" i="15"/>
  <c r="BB7" i="15"/>
  <c r="BF7" i="15"/>
  <c r="BJ7" i="15"/>
  <c r="BN7" i="15"/>
  <c r="BV7" i="15"/>
  <c r="F8" i="15"/>
  <c r="J8" i="15"/>
  <c r="N8" i="15"/>
  <c r="R8" i="15"/>
  <c r="V8" i="15"/>
  <c r="Z8" i="15"/>
  <c r="AD8" i="15"/>
  <c r="AH8" i="15"/>
  <c r="AL8" i="15"/>
  <c r="AP8" i="15"/>
  <c r="AT8" i="15"/>
  <c r="AX8" i="15"/>
  <c r="BB8" i="15"/>
  <c r="BF8" i="15"/>
  <c r="BJ8" i="15"/>
  <c r="BN8" i="15"/>
  <c r="BR8" i="15"/>
  <c r="BV8" i="15"/>
  <c r="F9" i="15"/>
  <c r="J9" i="15"/>
  <c r="N9" i="15"/>
  <c r="R9" i="15"/>
  <c r="V9" i="15"/>
  <c r="Z9" i="15"/>
  <c r="AD9" i="15"/>
  <c r="AH9" i="15"/>
  <c r="AL9" i="15"/>
  <c r="AP9" i="15"/>
  <c r="AT9" i="15"/>
  <c r="AX9" i="15"/>
  <c r="BB9" i="15"/>
  <c r="BF9" i="15"/>
  <c r="BJ9" i="15"/>
  <c r="BN9" i="15"/>
  <c r="BR9" i="15"/>
  <c r="BV9" i="15"/>
  <c r="F10" i="15"/>
  <c r="J10" i="15"/>
  <c r="N10" i="15"/>
  <c r="R10" i="15"/>
  <c r="V10" i="15"/>
  <c r="Z10" i="15"/>
  <c r="AD10" i="15"/>
  <c r="AH10" i="15"/>
  <c r="AL10" i="15"/>
  <c r="AP10" i="15"/>
  <c r="AT10" i="15"/>
  <c r="AX10" i="15"/>
  <c r="BB10" i="15"/>
  <c r="BF10" i="15"/>
  <c r="BJ10" i="15"/>
  <c r="BN10" i="15"/>
  <c r="BR10" i="15"/>
  <c r="BV10" i="15"/>
  <c r="F11" i="15"/>
  <c r="J11" i="15"/>
  <c r="N11" i="15"/>
  <c r="R11" i="15"/>
  <c r="V11" i="15"/>
  <c r="Z11" i="15"/>
  <c r="AD11" i="15"/>
  <c r="AL11" i="15"/>
  <c r="AP11" i="15"/>
  <c r="AT11" i="15"/>
  <c r="AX11" i="15"/>
  <c r="BB11" i="15"/>
  <c r="BF11" i="15"/>
  <c r="BJ11" i="15"/>
  <c r="BN11" i="15"/>
  <c r="BR11" i="15"/>
  <c r="BV11" i="15"/>
  <c r="F12" i="15"/>
  <c r="J12" i="15"/>
  <c r="N12" i="15"/>
  <c r="R12" i="15"/>
  <c r="V12" i="15"/>
  <c r="Z12" i="15"/>
  <c r="AD12" i="15"/>
  <c r="AH12" i="15"/>
  <c r="AL12" i="15"/>
  <c r="AP12" i="15"/>
  <c r="AT12" i="15"/>
  <c r="AX12" i="15"/>
  <c r="BB12" i="15"/>
  <c r="BF12" i="15"/>
  <c r="BJ12" i="15"/>
  <c r="BN12" i="15"/>
  <c r="BR12" i="15"/>
  <c r="BV12" i="15"/>
  <c r="F13" i="15"/>
  <c r="J13" i="15"/>
  <c r="N13" i="15"/>
  <c r="R13" i="15"/>
  <c r="V13" i="15"/>
  <c r="Z13" i="15"/>
  <c r="AD13" i="15"/>
  <c r="AH13" i="15"/>
  <c r="AL13" i="15"/>
  <c r="AP13" i="15"/>
  <c r="AT13" i="15"/>
  <c r="AX13" i="15"/>
  <c r="BB13" i="15"/>
  <c r="BF13" i="15"/>
  <c r="BJ13" i="15"/>
  <c r="BN13" i="15"/>
  <c r="BR13" i="15"/>
  <c r="BV13" i="15"/>
  <c r="F14" i="15"/>
  <c r="J14" i="15"/>
  <c r="N14" i="15"/>
  <c r="R14" i="15"/>
  <c r="V14" i="15"/>
  <c r="Z14" i="15"/>
  <c r="AD14" i="15"/>
  <c r="AH14" i="15"/>
  <c r="AL14" i="15"/>
  <c r="AP14" i="15"/>
  <c r="AT14" i="15"/>
  <c r="AX14" i="15"/>
  <c r="BB14" i="15"/>
  <c r="BF14" i="15"/>
  <c r="BJ14" i="15"/>
  <c r="BN14" i="15"/>
  <c r="BR14" i="15"/>
  <c r="BV14" i="15"/>
  <c r="F15" i="15"/>
  <c r="J15" i="15"/>
  <c r="N15" i="15"/>
  <c r="R15" i="15"/>
  <c r="V15" i="15"/>
  <c r="Z15" i="15"/>
  <c r="AD15" i="15"/>
  <c r="AH15" i="15"/>
  <c r="AL15" i="15"/>
  <c r="AP15" i="15"/>
  <c r="AT15" i="15"/>
  <c r="AX15" i="15"/>
  <c r="BB15" i="15"/>
  <c r="BF15" i="15"/>
  <c r="BJ15" i="15"/>
  <c r="BN15" i="15"/>
  <c r="BR15" i="15"/>
  <c r="BV15" i="15"/>
  <c r="F16" i="15"/>
  <c r="J16" i="15"/>
  <c r="N16" i="15"/>
  <c r="R16" i="15"/>
  <c r="V16" i="15"/>
  <c r="Z16" i="15"/>
  <c r="AD16" i="15"/>
  <c r="AH16" i="15"/>
  <c r="AL16" i="15"/>
  <c r="AP16" i="15"/>
  <c r="AT16" i="15"/>
  <c r="AX16" i="15"/>
  <c r="BB16" i="15"/>
  <c r="BF16" i="15"/>
  <c r="BJ16" i="15"/>
  <c r="BN16" i="15"/>
  <c r="BR16" i="15"/>
  <c r="BV16" i="15"/>
  <c r="F17" i="15"/>
  <c r="J17" i="15"/>
  <c r="N17" i="15"/>
  <c r="R17" i="15"/>
  <c r="V17" i="15"/>
  <c r="Z17" i="15"/>
  <c r="AD17" i="15"/>
  <c r="AH17" i="15"/>
  <c r="AL17" i="15"/>
  <c r="AP17" i="15"/>
  <c r="AT17" i="15"/>
  <c r="AX17" i="15"/>
  <c r="BB17" i="15"/>
  <c r="BF17" i="15"/>
  <c r="BJ17" i="15"/>
  <c r="BN17" i="15"/>
  <c r="BR17" i="15"/>
  <c r="BV17" i="15"/>
  <c r="F18" i="15"/>
  <c r="J18" i="15"/>
  <c r="N18" i="15"/>
  <c r="R18" i="15"/>
  <c r="V18" i="15"/>
  <c r="Z18" i="15"/>
  <c r="AD18" i="15"/>
  <c r="AH18" i="15"/>
  <c r="AL18" i="15"/>
  <c r="AP18" i="15"/>
  <c r="AT18" i="15"/>
  <c r="AX18" i="15"/>
  <c r="BB18" i="15"/>
  <c r="BF18" i="15"/>
  <c r="BJ18" i="15"/>
  <c r="BN18" i="15"/>
  <c r="BR18" i="15"/>
  <c r="BV18" i="15"/>
  <c r="F19" i="15"/>
  <c r="J19" i="15"/>
  <c r="N19" i="15"/>
  <c r="R19" i="15"/>
  <c r="V19" i="15"/>
  <c r="Z19" i="15"/>
  <c r="AD19" i="15"/>
  <c r="AH19" i="15"/>
  <c r="AL19" i="15"/>
  <c r="AP19" i="15"/>
  <c r="AT19" i="15"/>
  <c r="AX19" i="15"/>
  <c r="BB19" i="15"/>
  <c r="BF19" i="15"/>
  <c r="BJ19" i="15"/>
  <c r="BN19" i="15"/>
  <c r="BR19" i="15"/>
  <c r="BV19" i="15"/>
  <c r="F20" i="15"/>
  <c r="J20" i="15"/>
  <c r="N20" i="15"/>
  <c r="R20" i="15"/>
  <c r="V20" i="15"/>
  <c r="Z20" i="15"/>
  <c r="AD20" i="15"/>
  <c r="AH20" i="15"/>
  <c r="AL20" i="15"/>
  <c r="AP20" i="15"/>
  <c r="AT20" i="15"/>
  <c r="AX20" i="15"/>
  <c r="BB20" i="15"/>
  <c r="BF20" i="15"/>
  <c r="BJ20" i="15"/>
  <c r="BN20" i="15"/>
  <c r="BR20" i="15"/>
  <c r="BV20" i="15"/>
  <c r="F21" i="15"/>
  <c r="J21" i="15"/>
  <c r="N21" i="15"/>
  <c r="R21" i="15"/>
  <c r="V21" i="15"/>
  <c r="Z21" i="15"/>
  <c r="AD21" i="15"/>
  <c r="AH21" i="15"/>
  <c r="AL21" i="15"/>
  <c r="AP21" i="15"/>
  <c r="AT21" i="15"/>
  <c r="AX21" i="15"/>
  <c r="BB21" i="15"/>
  <c r="BF21" i="15"/>
  <c r="BJ21" i="15"/>
  <c r="BN21" i="15"/>
  <c r="BR21" i="15"/>
  <c r="BV21" i="15"/>
  <c r="F22" i="15"/>
  <c r="J22" i="15"/>
  <c r="N22" i="15"/>
  <c r="R22" i="15"/>
  <c r="V22" i="15"/>
  <c r="Z22" i="15"/>
  <c r="AD22" i="15"/>
  <c r="AH22" i="15"/>
  <c r="AL22" i="15"/>
  <c r="AP22" i="15"/>
  <c r="AT22" i="15"/>
  <c r="AX22" i="15"/>
  <c r="BB22" i="15"/>
  <c r="BF22" i="15"/>
  <c r="BJ22" i="15"/>
  <c r="BN22" i="15"/>
  <c r="BR22" i="15"/>
  <c r="BV22" i="15"/>
  <c r="F23" i="15"/>
  <c r="J23" i="15"/>
  <c r="N23" i="15"/>
  <c r="R23" i="15"/>
  <c r="V23" i="15"/>
  <c r="Z23" i="15"/>
  <c r="AD23" i="15"/>
  <c r="AH23" i="15"/>
  <c r="AL23" i="15"/>
  <c r="AP23" i="15"/>
  <c r="AT23" i="15"/>
  <c r="AX23" i="15"/>
  <c r="BB23" i="15"/>
  <c r="BF23" i="15"/>
  <c r="BJ23" i="15"/>
  <c r="BN23" i="15"/>
  <c r="BR23" i="15"/>
  <c r="BV23" i="15"/>
  <c r="F24" i="15"/>
  <c r="J24" i="15"/>
  <c r="N24" i="15"/>
  <c r="R24" i="15"/>
  <c r="V24" i="15"/>
  <c r="Z24" i="15"/>
  <c r="AD24" i="15"/>
  <c r="AH24" i="15"/>
  <c r="AL24" i="15"/>
  <c r="AP24" i="15"/>
  <c r="AT24" i="15"/>
  <c r="AX24" i="15"/>
  <c r="BB24" i="15"/>
  <c r="BF24" i="15"/>
  <c r="BJ24" i="15"/>
  <c r="BN24" i="15"/>
  <c r="BR24" i="15"/>
  <c r="BV24" i="15"/>
  <c r="F25" i="15"/>
  <c r="J25" i="15"/>
  <c r="N25" i="15"/>
  <c r="R25" i="15"/>
  <c r="V25" i="15"/>
  <c r="Z25" i="15"/>
  <c r="AD25" i="15"/>
  <c r="AH25" i="15"/>
  <c r="AL25" i="15"/>
  <c r="AP25" i="15"/>
  <c r="AT25" i="15"/>
  <c r="AX25" i="15"/>
  <c r="BB25" i="15"/>
  <c r="BF25" i="15"/>
  <c r="BJ25" i="15"/>
  <c r="BN25" i="15"/>
  <c r="BR25" i="15"/>
  <c r="BV25" i="15"/>
  <c r="F26" i="15"/>
  <c r="J26" i="15"/>
  <c r="N26" i="15"/>
  <c r="R26" i="15"/>
  <c r="V26" i="15"/>
  <c r="Z26" i="15"/>
  <c r="AD26" i="15"/>
  <c r="AH26" i="15"/>
  <c r="AL26" i="15"/>
  <c r="AP26" i="15"/>
  <c r="AT26" i="15"/>
  <c r="AX26" i="15"/>
  <c r="BB26" i="15"/>
  <c r="BF26" i="15"/>
  <c r="BJ26" i="15"/>
  <c r="BN26" i="15"/>
  <c r="BR26" i="15"/>
  <c r="BV26" i="15"/>
  <c r="F27" i="15"/>
  <c r="J27" i="15"/>
  <c r="N27" i="15"/>
  <c r="R27" i="15"/>
  <c r="V27" i="15"/>
  <c r="Z27" i="15"/>
  <c r="AD27" i="15"/>
  <c r="AH27" i="15"/>
  <c r="AL27" i="15"/>
  <c r="AP27" i="15"/>
  <c r="AT27" i="15"/>
  <c r="AX27" i="15"/>
  <c r="BB27" i="15"/>
  <c r="BF27" i="15"/>
  <c r="BJ27" i="15"/>
  <c r="BN27" i="15"/>
  <c r="BR27" i="15"/>
  <c r="BV27" i="15"/>
  <c r="F28" i="15"/>
  <c r="J28" i="15"/>
  <c r="N28" i="15"/>
  <c r="R28" i="15"/>
  <c r="V28" i="15"/>
  <c r="Z28" i="15"/>
  <c r="AD28" i="15"/>
  <c r="AH28" i="15"/>
  <c r="AL28" i="15"/>
  <c r="AP28" i="15"/>
  <c r="AT28" i="15"/>
  <c r="AX28" i="15"/>
  <c r="BB28" i="15"/>
  <c r="BF28" i="15"/>
  <c r="BJ28" i="15"/>
  <c r="BN28" i="15"/>
  <c r="BR28" i="15"/>
  <c r="BV28" i="15"/>
  <c r="F29" i="15"/>
  <c r="J29" i="15"/>
  <c r="N29" i="15"/>
  <c r="R29" i="15"/>
  <c r="V29" i="15"/>
  <c r="Z29" i="15"/>
  <c r="AD29" i="15"/>
  <c r="AH29" i="15"/>
  <c r="AL29" i="15"/>
  <c r="AP29" i="15"/>
  <c r="AT29" i="15"/>
  <c r="AX29" i="15"/>
  <c r="BB29" i="15"/>
  <c r="BF29" i="15"/>
  <c r="BJ29" i="15"/>
  <c r="BN29" i="15"/>
  <c r="BR29" i="15"/>
  <c r="BV29" i="15"/>
  <c r="F30" i="15"/>
  <c r="J30" i="15"/>
  <c r="N30" i="15"/>
  <c r="R30" i="15"/>
  <c r="V30" i="15"/>
  <c r="Z30" i="15"/>
  <c r="AD30" i="15"/>
  <c r="AH30" i="15"/>
  <c r="AL30" i="15"/>
  <c r="AP30" i="15"/>
  <c r="AT30" i="15"/>
  <c r="AX30" i="15"/>
  <c r="BB30" i="15"/>
  <c r="BF30" i="15"/>
  <c r="BJ30" i="15"/>
  <c r="BN30" i="15"/>
  <c r="BR30" i="15"/>
  <c r="BV30" i="15"/>
  <c r="F31" i="15"/>
  <c r="J31" i="15"/>
  <c r="N31" i="15"/>
  <c r="R31" i="15"/>
  <c r="V31" i="15"/>
  <c r="Z31" i="15"/>
  <c r="AD31" i="15"/>
  <c r="AH31" i="15"/>
  <c r="AL31" i="15"/>
  <c r="AP31" i="15"/>
  <c r="AT31" i="15"/>
  <c r="AX31" i="15"/>
  <c r="BB31" i="15"/>
  <c r="BF31" i="15"/>
  <c r="BJ31" i="15"/>
  <c r="BN31" i="15"/>
  <c r="BR31" i="15"/>
  <c r="BV31" i="15"/>
  <c r="F32" i="15"/>
  <c r="J32" i="15"/>
  <c r="N32" i="15"/>
  <c r="R32" i="15"/>
  <c r="V32" i="15"/>
  <c r="Z32" i="15"/>
  <c r="AD32" i="15"/>
  <c r="AH32" i="15"/>
  <c r="AL32" i="15"/>
  <c r="AP32" i="15"/>
  <c r="AT32" i="15"/>
  <c r="AX32" i="15"/>
  <c r="BB32" i="15"/>
  <c r="BF32" i="15"/>
  <c r="BJ32" i="15"/>
  <c r="BN32" i="15"/>
  <c r="BR32" i="15"/>
  <c r="BV32" i="15"/>
  <c r="F33" i="15"/>
  <c r="J33" i="15"/>
  <c r="N33" i="15"/>
  <c r="R33" i="15"/>
  <c r="V33" i="15"/>
  <c r="Z33" i="15"/>
  <c r="AD33" i="15"/>
  <c r="AH33" i="15"/>
  <c r="AL33" i="15"/>
  <c r="AP33" i="15"/>
  <c r="AT33" i="15"/>
  <c r="AX33" i="15"/>
  <c r="BB33" i="15"/>
  <c r="BF33" i="15"/>
  <c r="BJ33" i="15"/>
  <c r="BN33" i="15"/>
  <c r="BR33" i="15"/>
  <c r="BV33" i="15"/>
  <c r="F34" i="15"/>
  <c r="J34" i="15"/>
  <c r="N34" i="15"/>
  <c r="R34" i="15"/>
  <c r="V34" i="15"/>
  <c r="Z34" i="15"/>
  <c r="AD34" i="15"/>
  <c r="AH34" i="15"/>
  <c r="AL34" i="15"/>
  <c r="AP34" i="15"/>
  <c r="AT34" i="15"/>
  <c r="AX34" i="15"/>
  <c r="BB34" i="15"/>
  <c r="BF34" i="15"/>
  <c r="BJ34" i="15"/>
  <c r="BN34" i="15"/>
  <c r="BR34" i="15"/>
  <c r="BV34" i="15"/>
  <c r="F35" i="15"/>
  <c r="J35" i="15"/>
  <c r="N35" i="15"/>
  <c r="R35" i="15"/>
  <c r="V35" i="15"/>
  <c r="Z35" i="15"/>
  <c r="AD35" i="15"/>
  <c r="AH35" i="15"/>
  <c r="AL35" i="15"/>
  <c r="AP35" i="15"/>
  <c r="AT35" i="15"/>
  <c r="AX35" i="15"/>
  <c r="BB35" i="15"/>
  <c r="BF35" i="15"/>
  <c r="BJ35" i="15"/>
  <c r="BN35" i="15"/>
  <c r="BR35" i="15"/>
  <c r="BV35" i="15"/>
  <c r="F36" i="15"/>
  <c r="J36" i="15"/>
  <c r="N36" i="15"/>
  <c r="R36" i="15"/>
  <c r="V36" i="15"/>
  <c r="Z36" i="15"/>
  <c r="AD36" i="15"/>
  <c r="AH36" i="15"/>
  <c r="AL36" i="15"/>
  <c r="AP36" i="15"/>
  <c r="AT36" i="15"/>
  <c r="AX36" i="15"/>
  <c r="BB36" i="15"/>
  <c r="BF36" i="15"/>
  <c r="BJ36" i="15"/>
  <c r="BN36" i="15"/>
  <c r="BR36" i="15"/>
  <c r="BV36" i="15"/>
  <c r="F37" i="15"/>
  <c r="J37" i="15"/>
  <c r="N37" i="15"/>
  <c r="R37" i="15"/>
  <c r="V37" i="15"/>
  <c r="Z37" i="15"/>
  <c r="AD37" i="15"/>
  <c r="AH37" i="15"/>
  <c r="AL37" i="15"/>
  <c r="AP37" i="15"/>
  <c r="AT37" i="15"/>
  <c r="AX37" i="15"/>
  <c r="BB37" i="15"/>
  <c r="BF37" i="15"/>
  <c r="BJ37" i="15"/>
  <c r="BN37" i="15"/>
  <c r="BR37" i="15"/>
  <c r="BV37" i="15"/>
  <c r="F38" i="15"/>
  <c r="J38" i="15"/>
  <c r="N38" i="15"/>
  <c r="R38" i="15"/>
  <c r="V38" i="15"/>
  <c r="Z38" i="15"/>
  <c r="AD38" i="15"/>
  <c r="AH38" i="15"/>
  <c r="AL38" i="15"/>
  <c r="AP38" i="15"/>
  <c r="AT38" i="15"/>
  <c r="AX38" i="15"/>
  <c r="BB38" i="15"/>
  <c r="BF38" i="15"/>
  <c r="BJ38" i="15"/>
  <c r="BN38" i="15"/>
  <c r="BR38" i="15"/>
  <c r="BV38" i="15"/>
  <c r="F39" i="15"/>
  <c r="J39" i="15"/>
  <c r="N39" i="15"/>
  <c r="R39" i="15"/>
  <c r="V39" i="15"/>
  <c r="Z39" i="15"/>
  <c r="AD39" i="15"/>
  <c r="AH39" i="15"/>
  <c r="AL39" i="15"/>
  <c r="AP39" i="15"/>
  <c r="AT39" i="15"/>
  <c r="AX39" i="15"/>
  <c r="BB39" i="15"/>
  <c r="BF39" i="15"/>
  <c r="BJ39" i="15"/>
  <c r="BN39" i="15"/>
  <c r="BR39" i="15"/>
  <c r="BV39" i="15"/>
  <c r="F40" i="15"/>
  <c r="J40" i="15"/>
  <c r="N40" i="15"/>
  <c r="R40" i="15"/>
  <c r="V40" i="15"/>
  <c r="Z40" i="15"/>
  <c r="AD40" i="15"/>
  <c r="AH40" i="15"/>
  <c r="AL40" i="15"/>
  <c r="AP40" i="15"/>
  <c r="AT40" i="15"/>
  <c r="AX40" i="15"/>
  <c r="BB40" i="15"/>
  <c r="BF40" i="15"/>
  <c r="BJ40" i="15"/>
  <c r="BN40" i="15"/>
  <c r="BR40" i="15"/>
  <c r="BV40" i="15"/>
  <c r="F41" i="15"/>
  <c r="J41" i="15"/>
  <c r="N41" i="15"/>
  <c r="R41" i="15"/>
  <c r="V41" i="15"/>
  <c r="Z41" i="15"/>
  <c r="AD41" i="15"/>
  <c r="AH41" i="15"/>
  <c r="AL41" i="15"/>
  <c r="AP41" i="15"/>
  <c r="AT41" i="15"/>
  <c r="AX41" i="15"/>
  <c r="BB41" i="15"/>
  <c r="BF41" i="15"/>
  <c r="BJ41" i="15"/>
  <c r="BN41" i="15"/>
  <c r="BR41" i="15"/>
  <c r="BV41" i="15"/>
  <c r="F42" i="15"/>
  <c r="J42" i="15"/>
  <c r="N42" i="15"/>
  <c r="R42" i="15"/>
  <c r="V42" i="15"/>
  <c r="Z42" i="15"/>
  <c r="AD42" i="15"/>
  <c r="AH42" i="15"/>
  <c r="AL42" i="15"/>
  <c r="AP42" i="15"/>
  <c r="AT42" i="15"/>
  <c r="AX42" i="15"/>
  <c r="BB42" i="15"/>
  <c r="BF42" i="15"/>
  <c r="BJ42" i="15"/>
  <c r="BN42" i="15"/>
  <c r="BR42" i="15"/>
  <c r="BV42" i="15"/>
  <c r="F43" i="15"/>
  <c r="J43" i="15"/>
  <c r="N43" i="15"/>
  <c r="R43" i="15"/>
  <c r="V43" i="15"/>
  <c r="Z43" i="15"/>
  <c r="AD43" i="15"/>
  <c r="AH43" i="15"/>
  <c r="AL43" i="15"/>
  <c r="AP43" i="15"/>
  <c r="AT43" i="15"/>
  <c r="AX43" i="15"/>
  <c r="BB43" i="15"/>
  <c r="BF43" i="15"/>
  <c r="BJ43" i="15"/>
  <c r="BN43" i="15"/>
  <c r="BR43" i="15"/>
  <c r="BV43" i="15"/>
  <c r="F44" i="15"/>
  <c r="J44" i="15"/>
  <c r="N44" i="15"/>
  <c r="R44" i="15"/>
  <c r="V44" i="15"/>
  <c r="Z44" i="15"/>
  <c r="AD44" i="15"/>
  <c r="AH44" i="15"/>
  <c r="AL44" i="15"/>
  <c r="AP44" i="15"/>
  <c r="AT44" i="15"/>
  <c r="AX44" i="15"/>
  <c r="BB44" i="15"/>
  <c r="BF44" i="15"/>
  <c r="BJ44" i="15"/>
  <c r="BN44" i="15"/>
  <c r="BR44" i="15"/>
  <c r="BV44" i="15"/>
  <c r="I4" i="14"/>
  <c r="J4" i="14"/>
  <c r="I6" i="14"/>
  <c r="G6" i="14" s="1"/>
  <c r="I7" i="14"/>
  <c r="J7" i="14"/>
  <c r="F16" i="14"/>
  <c r="H16" i="14"/>
  <c r="J16" i="14"/>
  <c r="N16" i="14"/>
  <c r="Q16" i="14"/>
  <c r="F17" i="14"/>
  <c r="H17" i="14" s="1"/>
  <c r="J17" i="14" s="1"/>
  <c r="N17" i="14"/>
  <c r="Q17" i="14"/>
  <c r="R17" i="14" s="1"/>
  <c r="S17" i="14" s="1"/>
  <c r="F18" i="14"/>
  <c r="H18" i="14"/>
  <c r="J18" i="14" s="1"/>
  <c r="N18" i="14"/>
  <c r="Q18" i="14"/>
  <c r="R18" i="14"/>
  <c r="S18" i="14" s="1"/>
  <c r="F19" i="14"/>
  <c r="H19" i="14"/>
  <c r="J19" i="14"/>
  <c r="N19" i="14"/>
  <c r="Q19" i="14"/>
  <c r="F20" i="14"/>
  <c r="H20" i="14"/>
  <c r="J20" i="14" s="1"/>
  <c r="N20" i="14"/>
  <c r="Q20" i="14"/>
  <c r="F21" i="14"/>
  <c r="H21" i="14" s="1"/>
  <c r="J21" i="14" s="1"/>
  <c r="N21" i="14"/>
  <c r="Q21" i="14"/>
  <c r="F22" i="14"/>
  <c r="H22" i="14"/>
  <c r="J22" i="14"/>
  <c r="N22" i="14"/>
  <c r="Q22" i="14"/>
  <c r="F23" i="14"/>
  <c r="H23" i="14"/>
  <c r="J23" i="14"/>
  <c r="N23" i="14"/>
  <c r="Q23" i="14"/>
  <c r="F24" i="14"/>
  <c r="H24" i="14"/>
  <c r="J24" i="14" s="1"/>
  <c r="N24" i="14"/>
  <c r="Q24" i="14"/>
  <c r="P20" i="13"/>
  <c r="P21" i="13"/>
  <c r="P22" i="13"/>
  <c r="P23" i="13"/>
  <c r="Q23" i="13" s="1"/>
  <c r="R23" i="13" s="1"/>
  <c r="J8" i="19" s="1"/>
  <c r="P24" i="13"/>
  <c r="P25" i="13"/>
  <c r="P26" i="13"/>
  <c r="P27" i="13"/>
  <c r="Q27" i="13" s="1"/>
  <c r="R27" i="13" s="1"/>
  <c r="J12" i="19" s="1"/>
  <c r="P19" i="13"/>
  <c r="I14" i="13"/>
  <c r="I13" i="13"/>
  <c r="I12" i="13"/>
  <c r="Q19" i="13"/>
  <c r="R19" i="13" s="1"/>
  <c r="J4" i="19" s="1"/>
  <c r="Q26" i="13"/>
  <c r="R26" i="13" s="1"/>
  <c r="J11" i="19" s="1"/>
  <c r="Q25" i="13"/>
  <c r="R25" i="13"/>
  <c r="J10" i="19" s="1"/>
  <c r="Q24" i="13"/>
  <c r="R24" i="13" s="1"/>
  <c r="J9" i="19" s="1"/>
  <c r="Q22" i="13"/>
  <c r="R22" i="13" s="1"/>
  <c r="J7" i="19" s="1"/>
  <c r="Q21" i="13"/>
  <c r="R21" i="13"/>
  <c r="J6" i="19" s="1"/>
  <c r="Q20" i="13"/>
  <c r="R20" i="13" s="1"/>
  <c r="J5" i="19" s="1"/>
  <c r="G7" i="8"/>
  <c r="K7" i="8"/>
  <c r="H12" i="8" s="1"/>
  <c r="H11" i="8"/>
  <c r="O3" i="8"/>
  <c r="H15" i="8"/>
  <c r="H16" i="8"/>
  <c r="H17" i="8"/>
  <c r="G13" i="1"/>
  <c r="G16" i="1"/>
  <c r="B26" i="3"/>
  <c r="E28" i="3" s="1"/>
  <c r="H12" i="7"/>
  <c r="D12" i="7" s="1"/>
  <c r="H13" i="7"/>
  <c r="D13" i="7"/>
  <c r="H11" i="7"/>
  <c r="D11" i="7" s="1"/>
  <c r="B8" i="5"/>
  <c r="L8" i="5" s="1"/>
  <c r="B8" i="3"/>
  <c r="E27" i="5"/>
  <c r="K26" i="5"/>
  <c r="B26" i="5"/>
  <c r="B25" i="5"/>
  <c r="D25" i="5"/>
  <c r="K23" i="5"/>
  <c r="E21" i="5"/>
  <c r="H21" i="5" s="1"/>
  <c r="E14" i="5"/>
  <c r="H14" i="5"/>
  <c r="E13" i="5"/>
  <c r="H13" i="5" s="1"/>
  <c r="E12" i="5"/>
  <c r="H12" i="5"/>
  <c r="E11" i="5"/>
  <c r="H11" i="5" s="1"/>
  <c r="E10" i="5"/>
  <c r="H10" i="5"/>
  <c r="D8" i="5"/>
  <c r="F8" i="5"/>
  <c r="I14" i="5" s="1"/>
  <c r="K14" i="5" s="1"/>
  <c r="D8" i="3"/>
  <c r="F8" i="3" s="1"/>
  <c r="B25" i="3"/>
  <c r="D25" i="3"/>
  <c r="B27" i="3"/>
  <c r="B28" i="3" s="1"/>
  <c r="E27" i="3"/>
  <c r="B27" i="5"/>
  <c r="B28" i="5" s="1"/>
  <c r="I26" i="5"/>
  <c r="K26" i="3"/>
  <c r="K23" i="3"/>
  <c r="G9" i="1"/>
  <c r="B29" i="1"/>
  <c r="E25" i="1"/>
  <c r="I25" i="1"/>
  <c r="E26" i="1"/>
  <c r="I26" i="1" s="1"/>
  <c r="G18" i="1"/>
  <c r="G20" i="1"/>
  <c r="C17" i="1"/>
  <c r="G17" i="1" s="1"/>
  <c r="C14" i="1"/>
  <c r="C13" i="1"/>
  <c r="E13" i="1" s="1"/>
  <c r="C12" i="1"/>
  <c r="E12" i="1"/>
  <c r="E21" i="3"/>
  <c r="H21" i="3" s="1"/>
  <c r="H7" i="2"/>
  <c r="E11" i="3"/>
  <c r="H11" i="3"/>
  <c r="E12" i="3"/>
  <c r="H12" i="3" s="1"/>
  <c r="E13" i="3"/>
  <c r="H13" i="3"/>
  <c r="E14" i="3"/>
  <c r="H14" i="3" s="1"/>
  <c r="E10" i="3"/>
  <c r="H10" i="3"/>
  <c r="H14" i="2"/>
  <c r="D21" i="5" s="1"/>
  <c r="I21" i="5" s="1"/>
  <c r="H11" i="2"/>
  <c r="D14" i="3"/>
  <c r="H10" i="2"/>
  <c r="H9" i="2"/>
  <c r="H8" i="2"/>
  <c r="D11" i="5" s="1"/>
  <c r="I11" i="5" s="1"/>
  <c r="M11" i="5" s="1"/>
  <c r="H6" i="2"/>
  <c r="D10" i="3" s="1"/>
  <c r="I10" i="3" s="1"/>
  <c r="G6" i="1"/>
  <c r="G7" i="1"/>
  <c r="G8" i="1"/>
  <c r="G5" i="1"/>
  <c r="D13" i="3"/>
  <c r="I13" i="3" s="1"/>
  <c r="K13" i="3" s="1"/>
  <c r="D13" i="5"/>
  <c r="I13" i="5"/>
  <c r="K13" i="5" s="1"/>
  <c r="D10" i="5"/>
  <c r="I10" i="5" s="1"/>
  <c r="D21" i="3"/>
  <c r="I21" i="3" s="1"/>
  <c r="G15" i="1"/>
  <c r="G14" i="1"/>
  <c r="K14" i="1" s="1"/>
  <c r="D12" i="3"/>
  <c r="D12" i="5"/>
  <c r="I12" i="5"/>
  <c r="M12" i="5"/>
  <c r="L8" i="3"/>
  <c r="M10" i="5" l="1"/>
  <c r="J15" i="5"/>
  <c r="L9" i="5" s="1"/>
  <c r="M10" i="3"/>
  <c r="I14" i="3"/>
  <c r="K14" i="3" s="1"/>
  <c r="I12" i="3"/>
  <c r="M12" i="3" s="1"/>
  <c r="D14" i="7"/>
  <c r="D15" i="7" s="1"/>
  <c r="E28" i="5"/>
  <c r="M74" i="15"/>
  <c r="D86" i="19" s="1"/>
  <c r="M78" i="15"/>
  <c r="D90" i="19" s="1"/>
  <c r="M71" i="15"/>
  <c r="D83" i="19" s="1"/>
  <c r="I15" i="5"/>
  <c r="K15" i="5" s="1"/>
  <c r="D11" i="3"/>
  <c r="I11" i="3" s="1"/>
  <c r="M11" i="3" s="1"/>
  <c r="I26" i="3"/>
  <c r="H13" i="8"/>
  <c r="J6" i="14"/>
  <c r="D88" i="19"/>
  <c r="D39" i="19" s="1"/>
  <c r="L77" i="15"/>
  <c r="C89" i="19" s="1"/>
  <c r="C87" i="19"/>
  <c r="H19" i="8"/>
  <c r="M75" i="15"/>
  <c r="D87" i="19" s="1"/>
  <c r="F38" i="19" s="1"/>
  <c r="I38" i="19" s="1"/>
  <c r="K38" i="19" s="1"/>
  <c r="M77" i="15"/>
  <c r="D89" i="19" s="1"/>
  <c r="F40" i="19" s="1"/>
  <c r="I40" i="19" s="1"/>
  <c r="K40" i="19" s="1"/>
  <c r="C88" i="19"/>
  <c r="U3" i="18"/>
  <c r="U3" i="20"/>
  <c r="E107" i="20" s="1"/>
  <c r="D100" i="18"/>
  <c r="E4" i="19" s="1"/>
  <c r="L73" i="15"/>
  <c r="C85" i="19" s="1"/>
  <c r="L71" i="15"/>
  <c r="C83" i="19" s="1"/>
  <c r="F34" i="19" s="1"/>
  <c r="I34" i="19" s="1"/>
  <c r="K34" i="19" s="1"/>
  <c r="D85" i="19"/>
  <c r="F36" i="19" s="1"/>
  <c r="I36" i="19" s="1"/>
  <c r="K36" i="19" s="1"/>
  <c r="M72" i="15"/>
  <c r="D84" i="19" s="1"/>
  <c r="M70" i="15"/>
  <c r="D82" i="19" s="1"/>
  <c r="L74" i="15"/>
  <c r="C86" i="19" s="1"/>
  <c r="L72" i="15"/>
  <c r="C84" i="19" s="1"/>
  <c r="L70" i="15"/>
  <c r="C82" i="19" s="1"/>
  <c r="J3" i="18"/>
  <c r="Q3" i="18" s="1"/>
  <c r="E108" i="18"/>
  <c r="D12" i="19" s="1"/>
  <c r="E106" i="18"/>
  <c r="D10" i="19" s="1"/>
  <c r="E104" i="18"/>
  <c r="D8" i="19" s="1"/>
  <c r="E102" i="18"/>
  <c r="D6" i="19" s="1"/>
  <c r="D106" i="18"/>
  <c r="E10" i="19" s="1"/>
  <c r="D9" i="19"/>
  <c r="E103" i="18"/>
  <c r="D7" i="19" s="1"/>
  <c r="E101" i="18"/>
  <c r="D5" i="19" s="1"/>
  <c r="J5" i="18"/>
  <c r="Q5" i="18" s="1"/>
  <c r="D108" i="18"/>
  <c r="E12" i="19" s="1"/>
  <c r="J4" i="18"/>
  <c r="Q4" i="18" s="1"/>
  <c r="D103" i="18"/>
  <c r="E7" i="19" s="1"/>
  <c r="D101" i="18"/>
  <c r="E5" i="19" s="1"/>
  <c r="D104" i="18"/>
  <c r="E8" i="19" s="1"/>
  <c r="D102" i="18"/>
  <c r="E6" i="19" s="1"/>
  <c r="E9" i="19"/>
  <c r="E109" i="18"/>
  <c r="D13" i="19" s="1"/>
  <c r="F13" i="19" s="1"/>
  <c r="I13" i="19" s="1"/>
  <c r="U4" i="18"/>
  <c r="E107" i="18" s="1"/>
  <c r="D11" i="19" s="1"/>
  <c r="E33" i="18"/>
  <c r="E29" i="18"/>
  <c r="E21" i="18"/>
  <c r="E5" i="18"/>
  <c r="E3" i="18"/>
  <c r="E40" i="18"/>
  <c r="E36" i="18"/>
  <c r="E32" i="18"/>
  <c r="E28" i="18"/>
  <c r="E24" i="18"/>
  <c r="E20" i="18"/>
  <c r="E16" i="18"/>
  <c r="T3" i="18"/>
  <c r="E37" i="18"/>
  <c r="E25" i="18"/>
  <c r="E17" i="18"/>
  <c r="E9" i="18"/>
  <c r="E43" i="18"/>
  <c r="E39" i="18"/>
  <c r="E35" i="18"/>
  <c r="E31" i="18"/>
  <c r="E27" i="18"/>
  <c r="E23" i="18"/>
  <c r="E19" i="18"/>
  <c r="T4" i="18"/>
  <c r="D107" i="18" s="1"/>
  <c r="E11" i="19" s="1"/>
  <c r="E41" i="18"/>
  <c r="E42" i="18"/>
  <c r="E38" i="18"/>
  <c r="E34" i="18"/>
  <c r="E30" i="18"/>
  <c r="E26" i="18"/>
  <c r="E22" i="18"/>
  <c r="E18" i="18"/>
  <c r="I14" i="8" l="1"/>
  <c r="F12" i="19"/>
  <c r="H14" i="8"/>
  <c r="J15" i="3"/>
  <c r="L9" i="3" s="1"/>
  <c r="F41" i="19"/>
  <c r="I41" i="19" s="1"/>
  <c r="K41" i="19" s="1"/>
  <c r="F11" i="19"/>
  <c r="F39" i="19"/>
  <c r="I39" i="19" s="1"/>
  <c r="K39" i="19" s="1"/>
  <c r="F37" i="19"/>
  <c r="I37" i="19" s="1"/>
  <c r="K37" i="19" s="1"/>
  <c r="I15" i="3"/>
  <c r="K15" i="3" s="1"/>
  <c r="F33" i="19"/>
  <c r="I33" i="19" s="1"/>
  <c r="K33" i="19" s="1"/>
  <c r="F35" i="19"/>
  <c r="I35" i="19" s="1"/>
  <c r="K35" i="19" s="1"/>
  <c r="F9" i="19"/>
  <c r="I9" i="19" s="1"/>
  <c r="K9" i="19" s="1"/>
  <c r="F8" i="19"/>
  <c r="I8" i="19" s="1"/>
  <c r="K8" i="19" s="1"/>
  <c r="I11" i="19"/>
  <c r="K11" i="19" s="1"/>
  <c r="E100" i="18"/>
  <c r="F10" i="19"/>
  <c r="I10" i="19" s="1"/>
  <c r="K10" i="19" s="1"/>
  <c r="F5" i="19"/>
  <c r="I5" i="19" s="1"/>
  <c r="K5" i="19" s="1"/>
  <c r="I12" i="19"/>
  <c r="K12" i="19" s="1"/>
  <c r="F7" i="19"/>
  <c r="I7" i="19" s="1"/>
  <c r="K7" i="19" s="1"/>
  <c r="F6" i="19"/>
  <c r="I6" i="19" s="1"/>
  <c r="K6" i="19" s="1"/>
  <c r="D4" i="19" l="1"/>
  <c r="F4" i="19" s="1"/>
  <c r="I4" i="19" s="1"/>
  <c r="K4" i="19" s="1"/>
  <c r="L10" i="19"/>
  <c r="M10" i="19"/>
  <c r="L7" i="19"/>
  <c r="M7" i="19"/>
  <c r="M4" i="19" l="1"/>
  <c r="L4" i="19"/>
</calcChain>
</file>

<file path=xl/comments1.xml><?xml version="1.0" encoding="utf-8"?>
<comments xmlns="http://schemas.openxmlformats.org/spreadsheetml/2006/main">
  <authors>
    <author>Tatiana</author>
  </authors>
  <commentList>
    <comment ref="Q16" authorId="0" shapeId="0">
      <text>
        <r>
          <rPr>
            <b/>
            <sz val="9"/>
            <color indexed="81"/>
            <rFont val="Tahoma"/>
            <family val="2"/>
          </rPr>
          <t>Tatiana:</t>
        </r>
        <r>
          <rPr>
            <sz val="9"/>
            <color indexed="81"/>
            <rFont val="Tahoma"/>
            <family val="2"/>
          </rPr>
          <t xml:space="preserve">
recolher células correspondentes a DO de 1,7 para ter quantidade de celulas mais próximo das mutantes</t>
        </r>
      </text>
    </comment>
  </commentList>
</comments>
</file>

<file path=xl/comments2.xml><?xml version="1.0" encoding="utf-8"?>
<comments xmlns="http://schemas.openxmlformats.org/spreadsheetml/2006/main">
  <authors>
    <author>Tatiana pozd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50 mg/mL, clear, colorless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esta MM é do malonyl coenzima A</t>
        </r>
      </text>
    </comment>
  </commentList>
</comments>
</file>

<file path=xl/comments3.xml><?xml version="1.0" encoding="utf-8"?>
<comments xmlns="http://schemas.openxmlformats.org/spreadsheetml/2006/main">
  <authors>
    <author>Tatiana pozd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100 mg/mL, clear, colorless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50 mg/mL, clear, colorless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100 mg/mL, clear, colorless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50 mg/mL, clear, colorless</t>
        </r>
      </text>
    </comment>
  </commentList>
</comments>
</file>

<file path=xl/comments4.xml><?xml version="1.0" encoding="utf-8"?>
<comments xmlns="http://schemas.openxmlformats.org/spreadsheetml/2006/main">
  <authors>
    <author>Tatiana pozd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100 mg/mL, clear, colorless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50 mg/mL, clear, colorless</t>
        </r>
      </text>
    </comment>
  </commentList>
</comments>
</file>

<file path=xl/comments5.xml><?xml version="1.0" encoding="utf-8"?>
<comments xmlns="http://schemas.openxmlformats.org/spreadsheetml/2006/main">
  <authors>
    <author>Tatiana pozd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100 mg/mL, clear, colorless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Tatiana pozd:</t>
        </r>
        <r>
          <rPr>
            <sz val="9"/>
            <color indexed="81"/>
            <rFont val="Tahoma"/>
            <family val="2"/>
          </rPr>
          <t xml:space="preserve">
H2O: soluble 50 mg/mL, clear, colorless</t>
        </r>
      </text>
    </comment>
  </commentList>
</comments>
</file>

<file path=xl/comments6.xml><?xml version="1.0" encoding="utf-8"?>
<comments xmlns="http://schemas.openxmlformats.org/spreadsheetml/2006/main">
  <authors>
    <author>Utilizador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Utilizador:</t>
        </r>
        <r>
          <rPr>
            <sz val="9"/>
            <color indexed="81"/>
            <rFont val="Tahoma"/>
            <family val="2"/>
          </rPr>
          <t xml:space="preserve">
20% de margem para erros de pipetagem e retenção nas paredes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Utilizador:</t>
        </r>
        <r>
          <rPr>
            <sz val="9"/>
            <color indexed="81"/>
            <rFont val="Tahoma"/>
            <family val="2"/>
          </rPr>
          <t xml:space="preserve">
20% de margem para erros de pipetagem e retenção nas paredes</t>
        </r>
      </text>
    </comment>
  </commentList>
</comments>
</file>

<file path=xl/sharedStrings.xml><?xml version="1.0" encoding="utf-8"?>
<sst xmlns="http://schemas.openxmlformats.org/spreadsheetml/2006/main" count="1415" uniqueCount="567">
  <si>
    <t>Diluições</t>
  </si>
  <si>
    <t>mM</t>
  </si>
  <si>
    <t>Monopotassium phosphate</t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</si>
  <si>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</si>
  <si>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DTT</t>
  </si>
  <si>
    <t>dithiothreitol</t>
  </si>
  <si>
    <t>Conc. Existente</t>
  </si>
  <si>
    <t>NADPH</t>
  </si>
  <si>
    <t>malonyl-CoA</t>
  </si>
  <si>
    <t>NADPH activity buffer</t>
  </si>
  <si>
    <t>Cfinal</t>
  </si>
  <si>
    <t>Malonyl coenzyme A lithium salt</t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</si>
  <si>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 · xLi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</si>
  <si>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 · xLi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</si>
  <si>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Acetyl coenzyme A lithium salt</t>
  </si>
  <si>
    <t>NADPH, Tetrasodium Salt</t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</si>
  <si>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· 4Na 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</si>
  <si>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</si>
  <si>
    <t>EDTA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</si>
  <si>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</si>
  <si>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Fosfato dipotássico</t>
  </si>
  <si>
    <t>acido miristico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</si>
  <si>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</si>
  <si>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oleo fula</t>
  </si>
  <si>
    <t>mL</t>
  </si>
  <si>
    <t>Lynen, 1969</t>
  </si>
  <si>
    <t>Vfinal=</t>
  </si>
  <si>
    <t>potassium phosphate buffer, pH 6.5</t>
  </si>
  <si>
    <t>M</t>
  </si>
  <si>
    <t>Cf</t>
  </si>
  <si>
    <t>cysteine</t>
  </si>
  <si>
    <t>bovine serum albumin</t>
  </si>
  <si>
    <t>mg</t>
  </si>
  <si>
    <t>enzyme solution</t>
  </si>
  <si>
    <t>a enzima é diluida com 0.1M de potassium phosphate buffer, pH 6.5 de modo a ter 1mL com 150miliunits imediatamente antes do ensaio</t>
  </si>
  <si>
    <t>Info do artigo</t>
  </si>
  <si>
    <t>Função</t>
  </si>
  <si>
    <t>buffer</t>
  </si>
  <si>
    <t>agente chelante para remover metais</t>
  </si>
  <si>
    <t>activa a enzima</t>
  </si>
  <si>
    <t>starter</t>
  </si>
  <si>
    <t>consumed in the raction</t>
  </si>
  <si>
    <t>Solução stock</t>
  </si>
  <si>
    <t>mg/mL</t>
  </si>
  <si>
    <t>MM(mg/mmol)</t>
  </si>
  <si>
    <t>Reagents</t>
  </si>
  <si>
    <t>pH=6.5</t>
  </si>
  <si>
    <t>umol</t>
  </si>
  <si>
    <t>perfazer com água  até 1.98mL antes de adicionar o malonyl-CoA</t>
  </si>
  <si>
    <t>Seguindo o Lynen, 1969</t>
  </si>
  <si>
    <t>Conc final  Lynen, 1969</t>
  </si>
  <si>
    <t>Vol a usar</t>
  </si>
  <si>
    <t>uL</t>
  </si>
  <si>
    <t>reaction buffer</t>
  </si>
  <si>
    <t>enzyme extract</t>
  </si>
  <si>
    <t>usable volume of the well</t>
  </si>
  <si>
    <t>cada 3 réplicas</t>
  </si>
  <si>
    <t>enzyme solution 0.5 mg/mL</t>
  </si>
  <si>
    <t>enzyme solution 0.1 mg/mL</t>
  </si>
  <si>
    <t>frigorífico</t>
  </si>
  <si>
    <r>
      <t>Aqueous solutions stored in aliquots at -20</t>
    </r>
    <r>
      <rPr>
        <sz val="3"/>
        <color theme="1"/>
        <rFont val="Courier New"/>
        <family val="3"/>
      </rPr>
      <t>º</t>
    </r>
    <r>
      <rPr>
        <sz val="12"/>
        <color theme="1"/>
        <rFont val="Arial"/>
        <family val="2"/>
      </rPr>
      <t>C are stable for no longer than 2 weeks. Solutions stored at -80</t>
    </r>
    <r>
      <rPr>
        <sz val="3"/>
        <color theme="1"/>
        <rFont val="Courier New"/>
        <family val="3"/>
      </rPr>
      <t>º</t>
    </r>
    <r>
      <rPr>
        <sz val="12"/>
        <color theme="1"/>
        <rFont val="Arial"/>
        <family val="2"/>
      </rPr>
      <t>C have been reported to be stable for 6 months</t>
    </r>
  </si>
  <si>
    <r>
      <t xml:space="preserve">Storage conditions (working solution): </t>
    </r>
    <r>
      <rPr>
        <sz val="11"/>
        <color theme="1"/>
        <rFont val="Calibri"/>
        <family val="2"/>
        <scheme val="minor"/>
      </rPr>
      <t>2 to 8 °C, 10 mg/ml in Na-bicarbonate buffer, pH 9, contains at least 95% NADPH after 4 weeks at 2 to 8 °C.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</si>
  <si>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O: soluble 50 mg/mL protein, clear, colorless; -20ºC</t>
    </r>
  </si>
  <si>
    <t>nº amostras=</t>
  </si>
  <si>
    <t>Vol a preparar</t>
  </si>
  <si>
    <t>Vol a preparar=</t>
  </si>
  <si>
    <t>Volume</t>
  </si>
  <si>
    <t>massa</t>
  </si>
  <si>
    <t>L</t>
  </si>
  <si>
    <t>Vini</t>
  </si>
  <si>
    <t>Buffer for cell lysis</t>
  </si>
  <si>
    <t>potassium phosphate buffer, pH 7.4</t>
  </si>
  <si>
    <t>dH2O</t>
  </si>
  <si>
    <t>pH=7.5</t>
  </si>
  <si>
    <t>H+</t>
  </si>
  <si>
    <t>KOH</t>
  </si>
  <si>
    <t>hidroxido de potássio</t>
  </si>
  <si>
    <t>enzyme solution 10 mg/mL</t>
  </si>
  <si>
    <t>NADH</t>
  </si>
  <si>
    <t>controlos</t>
  </si>
  <si>
    <t>só reagentes</t>
  </si>
  <si>
    <t>reagentes + enzima</t>
  </si>
  <si>
    <t>enzima</t>
  </si>
  <si>
    <t>nº ensaios</t>
  </si>
  <si>
    <t>nº controlos</t>
  </si>
  <si>
    <t>Component</t>
  </si>
  <si>
    <t>|</t>
  </si>
  <si>
    <t>stock</t>
  </si>
  <si>
    <t>2xmm</t>
  </si>
  <si>
    <t>final</t>
  </si>
  <si>
    <t>----------</t>
  </si>
  <si>
    <t>-----</t>
  </si>
  <si>
    <t>-------</t>
  </si>
  <si>
    <t>------</t>
  </si>
  <si>
    <t>-</t>
  </si>
  <si>
    <t>Total</t>
  </si>
  <si>
    <t>potassium phosphate buffer, pH 6.5(M)</t>
  </si>
  <si>
    <t>cysteine (mM)</t>
  </si>
  <si>
    <t>bovine serum albumin (mg/mL)</t>
  </si>
  <si>
    <t>branco</t>
  </si>
  <si>
    <t>nº poços</t>
  </si>
  <si>
    <t>template</t>
  </si>
  <si>
    <t>triplicados</t>
  </si>
  <si>
    <t>total</t>
  </si>
  <si>
    <t>tudo sem malonyl</t>
  </si>
  <si>
    <t>tudo com malonyl</t>
  </si>
  <si>
    <t>poço</t>
  </si>
  <si>
    <t>Acetyl coenzyme A lithium salt (mM)</t>
  </si>
  <si>
    <t>NADPH  (mM)</t>
  </si>
  <si>
    <t>buffer enzimático</t>
  </si>
  <si>
    <t>buffer enzimatico X2</t>
  </si>
  <si>
    <t>2xBF</t>
  </si>
  <si>
    <t>microtubos=</t>
  </si>
  <si>
    <t>vol por microtubo=</t>
  </si>
  <si>
    <t>Vol mix enzimatico a preparar</t>
  </si>
  <si>
    <t>A</t>
  </si>
  <si>
    <t>B</t>
  </si>
  <si>
    <t>C</t>
  </si>
  <si>
    <t>D</t>
  </si>
  <si>
    <t>E</t>
  </si>
  <si>
    <t>F</t>
  </si>
  <si>
    <t>G</t>
  </si>
  <si>
    <t>H</t>
  </si>
  <si>
    <t>abs</t>
  </si>
  <si>
    <t>frigorífico, durante 2-7 dias ou -20ºC por mais tempo</t>
  </si>
  <si>
    <t>volume de Mix enzimatico por</t>
  </si>
  <si>
    <t>vol por microtubo de extracto enzimatico=</t>
  </si>
  <si>
    <t>20 uL de extracto enzimático</t>
  </si>
  <si>
    <t>6poços e sobra qualquer coisa</t>
  </si>
  <si>
    <t>Preparar</t>
  </si>
  <si>
    <t>acrescentar 140uL de extracto enzimático, vortexar e pipetar 190uL para cada poço, nos 1os 3 adicionar 10uL de H2O e nos restantes 3 Malonyl-CoA</t>
  </si>
  <si>
    <t>B0</t>
  </si>
  <si>
    <t>E0</t>
  </si>
  <si>
    <t>B1</t>
  </si>
  <si>
    <t>E1</t>
  </si>
  <si>
    <t>B2</t>
  </si>
  <si>
    <t>E2</t>
  </si>
  <si>
    <t>B3</t>
  </si>
  <si>
    <t>E3</t>
  </si>
  <si>
    <t>B4</t>
  </si>
  <si>
    <t>E4</t>
  </si>
  <si>
    <t>B5</t>
  </si>
  <si>
    <t>E5</t>
  </si>
  <si>
    <t>B6</t>
  </si>
  <si>
    <t>E6</t>
  </si>
  <si>
    <t>B7</t>
  </si>
  <si>
    <t>E7</t>
  </si>
  <si>
    <t>mL de mix enzimático conforme a tabela e pipetar para 11 tubos epp 1mL e 1224 uL desse mix enzimático, acrescentar 144uL de extracto enzimático, vortexar e pipetar 190uL para cada</t>
  </si>
  <si>
    <t>Recta obtida</t>
  </si>
  <si>
    <t>Recta usada</t>
  </si>
  <si>
    <t>X</t>
  </si>
  <si>
    <t>Y</t>
  </si>
  <si>
    <t>abs 595 nm</t>
  </si>
  <si>
    <t>mg/mL BSA</t>
  </si>
  <si>
    <t xml:space="preserve">amostra </t>
  </si>
  <si>
    <t>dil</t>
  </si>
  <si>
    <t>abs final</t>
  </si>
  <si>
    <t>Conc. Proteina mg/mL</t>
  </si>
  <si>
    <t>183-1</t>
  </si>
  <si>
    <t>183-2</t>
  </si>
  <si>
    <t>183-3</t>
  </si>
  <si>
    <t>1255-1</t>
  </si>
  <si>
    <t>1255-2</t>
  </si>
  <si>
    <t>1255-3</t>
  </si>
  <si>
    <t>1257-1</t>
  </si>
  <si>
    <t>1257-2</t>
  </si>
  <si>
    <t>1257-3</t>
  </si>
  <si>
    <t>SC-L</t>
  </si>
  <si>
    <t>YPD</t>
  </si>
  <si>
    <t>∆fas2+FASIIb</t>
  </si>
  <si>
    <t>Tatiana</t>
  </si>
  <si>
    <t>∆fas1+FASIIb</t>
  </si>
  <si>
    <t>SC</t>
  </si>
  <si>
    <t>CEN.PK2-1C</t>
  </si>
  <si>
    <t>confirmação</t>
  </si>
  <si>
    <t>V a recolher</t>
  </si>
  <si>
    <t>Meio cultura</t>
  </si>
  <si>
    <t>D.O. 640nm</t>
  </si>
  <si>
    <t>Abs.3</t>
  </si>
  <si>
    <t>Dil.3</t>
  </si>
  <si>
    <t>DO teórica após 3  duplicações</t>
  </si>
  <si>
    <t xml:space="preserve">Vi (mL) pré-inóculo </t>
  </si>
  <si>
    <t>D.O. Inicial p/ inoculação</t>
  </si>
  <si>
    <t>Abs.1</t>
  </si>
  <si>
    <t>Dil.1</t>
  </si>
  <si>
    <t>Estirpe</t>
  </si>
  <si>
    <t>Operador</t>
  </si>
  <si>
    <t>DO inoculação final</t>
  </si>
  <si>
    <t>DO inoculação t=0 medida</t>
  </si>
  <si>
    <t>D.O. = 0,2 na inoculação; diluição</t>
  </si>
  <si>
    <t>DO pré-inóculo</t>
  </si>
  <si>
    <t>D.O.640nm</t>
  </si>
  <si>
    <r>
      <rPr>
        <sz val="11"/>
        <color theme="0" tint="-4.9989318521683403E-2"/>
        <rFont val="Calibri"/>
        <family val="2"/>
      </rPr>
      <t>m</t>
    </r>
    <r>
      <rPr>
        <sz val="11"/>
        <color theme="0" tint="-4.9989318521683403E-2"/>
        <rFont val="Calibri"/>
        <family val="2"/>
        <scheme val="minor"/>
      </rPr>
      <t>L</t>
    </r>
  </si>
  <si>
    <t>Vf inóculo=</t>
  </si>
  <si>
    <t>real</t>
  </si>
  <si>
    <t>Vol. Pré-inoculo</t>
  </si>
  <si>
    <t>teorico</t>
  </si>
  <si>
    <t>Inoculação</t>
  </si>
  <si>
    <t>pré-inoculo</t>
  </si>
  <si>
    <t>nº horas</t>
  </si>
  <si>
    <t>nº dias</t>
  </si>
  <si>
    <t>hora</t>
  </si>
  <si>
    <t>dia</t>
  </si>
  <si>
    <t>Fim</t>
  </si>
  <si>
    <t>Início</t>
  </si>
  <si>
    <t>média</t>
  </si>
  <si>
    <t>R3.3</t>
  </si>
  <si>
    <t>R3.2</t>
  </si>
  <si>
    <t>R3.1</t>
  </si>
  <si>
    <t>B3.3</t>
  </si>
  <si>
    <t>B3.2</t>
  </si>
  <si>
    <t>B3.1</t>
  </si>
  <si>
    <t>R2.3</t>
  </si>
  <si>
    <t>R2.2</t>
  </si>
  <si>
    <t>R2.1</t>
  </si>
  <si>
    <t>B2.3</t>
  </si>
  <si>
    <t>B2.2</t>
  </si>
  <si>
    <t>B2.1</t>
  </si>
  <si>
    <t>R1.3</t>
  </si>
  <si>
    <t>R1.2</t>
  </si>
  <si>
    <t>R1.1</t>
  </si>
  <si>
    <t>B1.3</t>
  </si>
  <si>
    <t>B1.2</t>
  </si>
  <si>
    <t>B1.1</t>
  </si>
  <si>
    <t>T (min)</t>
  </si>
  <si>
    <t>XL1 E.coli|R|</t>
  </si>
  <si>
    <t>R3</t>
  </si>
  <si>
    <t>XL1 E.coli(B)</t>
  </si>
  <si>
    <t>2xYPD</t>
  </si>
  <si>
    <r>
      <t>fas2</t>
    </r>
    <r>
      <rPr>
        <sz val="11"/>
        <color theme="1"/>
        <rFont val="Calibri"/>
        <family val="2"/>
      </rPr>
      <t>∆+FASIIb|R|2XYPD</t>
    </r>
  </si>
  <si>
    <r>
      <t>fas2</t>
    </r>
    <r>
      <rPr>
        <sz val="11"/>
        <color theme="1"/>
        <rFont val="Calibri"/>
        <family val="2"/>
      </rPr>
      <t>∆+FASIIb(B)2XYPD</t>
    </r>
  </si>
  <si>
    <r>
      <t>fas2</t>
    </r>
    <r>
      <rPr>
        <sz val="11"/>
        <color theme="1"/>
        <rFont val="Calibri"/>
        <family val="2"/>
      </rPr>
      <t>∆+FASIIb|R|</t>
    </r>
  </si>
  <si>
    <t>fas2FASIIb(B)</t>
  </si>
  <si>
    <r>
      <t>fas2</t>
    </r>
    <r>
      <rPr>
        <sz val="11"/>
        <color theme="1"/>
        <rFont val="Calibri"/>
        <family val="2"/>
      </rPr>
      <t>∆+pTA1|R|</t>
    </r>
  </si>
  <si>
    <r>
      <t>fas2</t>
    </r>
    <r>
      <rPr>
        <sz val="11"/>
        <color theme="1"/>
        <rFont val="Calibri"/>
        <family val="2"/>
      </rPr>
      <t>∆+pTA1(B)</t>
    </r>
  </si>
  <si>
    <r>
      <t>fas1</t>
    </r>
    <r>
      <rPr>
        <sz val="11"/>
        <color theme="1"/>
        <rFont val="Calibri"/>
        <family val="2"/>
      </rPr>
      <t>∆+FASIIb|R|</t>
    </r>
  </si>
  <si>
    <r>
      <t>fas1</t>
    </r>
    <r>
      <rPr>
        <sz val="11"/>
        <color theme="1"/>
        <rFont val="Calibri"/>
        <family val="2"/>
      </rPr>
      <t>∆+FASIIb(B)</t>
    </r>
  </si>
  <si>
    <r>
      <t>fas1</t>
    </r>
    <r>
      <rPr>
        <sz val="11"/>
        <color theme="1"/>
        <rFont val="Calibri"/>
        <family val="2"/>
      </rPr>
      <t>∆+pTA1|R|</t>
    </r>
  </si>
  <si>
    <t>R2</t>
  </si>
  <si>
    <r>
      <t>fas1</t>
    </r>
    <r>
      <rPr>
        <sz val="11"/>
        <color theme="1"/>
        <rFont val="Calibri"/>
        <family val="2"/>
      </rPr>
      <t>∆+pTA1(B)</t>
    </r>
  </si>
  <si>
    <t>wild type+FASIIb|R|</t>
  </si>
  <si>
    <t>R1</t>
  </si>
  <si>
    <t>wild type+FASIIb(B)</t>
  </si>
  <si>
    <t>wild type+pTA1|R|</t>
  </si>
  <si>
    <t>wild type+pTA1(B)</t>
  </si>
  <si>
    <t>wild type|R|</t>
  </si>
  <si>
    <t>wild type(B)</t>
  </si>
  <si>
    <t>réplicas instrumentais e réplicas de ensaio</t>
  </si>
  <si>
    <t>reagentes+enzima+NADPH+Malonyl-CoA</t>
  </si>
  <si>
    <t>Ensaio (R)=</t>
  </si>
  <si>
    <t>reagentes+enzima+NADPH</t>
  </si>
  <si>
    <t>Branco (B)=</t>
  </si>
  <si>
    <t>Original Filename: ensaio enzimatico NADPH_3-12-2021; Date Last Saved: 03-12-2021 14:15:06</t>
  </si>
  <si>
    <t>~End</t>
  </si>
  <si>
    <t>NoFit</t>
  </si>
  <si>
    <t>-0.024025974025975377</t>
  </si>
  <si>
    <t>-0.027792207792191798</t>
  </si>
  <si>
    <t>-0.025454545454560832</t>
  </si>
  <si>
    <t>-6.1936363636363945</t>
  </si>
  <si>
    <t>-6.3912987012986955</t>
  </si>
  <si>
    <t>-6.2411688311688112</t>
  </si>
  <si>
    <t>-7.0422077922077886</t>
  </si>
  <si>
    <t>-18.120909090909112</t>
  </si>
  <si>
    <t>-7.4993506493506343</t>
  </si>
  <si>
    <t>-7.1227272727272775</t>
  </si>
  <si>
    <t>-7.2922077922078179</t>
  </si>
  <si>
    <t>-7.2161038961038875</t>
  </si>
  <si>
    <t>-0.0018181818182035066</t>
  </si>
  <si>
    <t>-0.076623376623357553</t>
  </si>
  <si>
    <t>-0.0090909090909120725</t>
  </si>
  <si>
    <t>-5.1394805194805144</t>
  </si>
  <si>
    <t>-5.1445454545454865</t>
  </si>
  <si>
    <t>-5.1697402597402373</t>
  </si>
  <si>
    <t>-6.1715584415584317</t>
  </si>
  <si>
    <t>-6.2070129870129938</t>
  </si>
  <si>
    <t>-6.3411688311688668</t>
  </si>
  <si>
    <t>-6.1894805194804965</t>
  </si>
  <si>
    <t>-6.331948051948082</t>
  </si>
  <si>
    <t>-6.2883116883117314</t>
  </si>
  <si>
    <t>-0.0048051948051908572</t>
  </si>
  <si>
    <t>-0.0097402597402543971</t>
  </si>
  <si>
    <t>-0.00909090909089801</t>
  </si>
  <si>
    <t>-6.393506493506524</t>
  </si>
  <si>
    <t>-6.4371428571428595</t>
  </si>
  <si>
    <t>-6.56636363636367</t>
  </si>
  <si>
    <t>-6.2594805194805021</t>
  </si>
  <si>
    <t>-6.1507792207792109</t>
  </si>
  <si>
    <t>-6.0625974025974223</t>
  </si>
  <si>
    <t>-7.17064935064932</t>
  </si>
  <si>
    <t>-7.08155844155846</t>
  </si>
  <si>
    <t>-6.7583116883116849</t>
  </si>
  <si>
    <t>-0.0163636363636347</t>
  </si>
  <si>
    <t>-0.0020779220779207509</t>
  </si>
  <si>
    <t>-0.011558441558443841</t>
  </si>
  <si>
    <t>-6.18064935064935</t>
  </si>
  <si>
    <t>-6.3135064935065257</t>
  </si>
  <si>
    <t>-6.4409090909091038</t>
  </si>
  <si>
    <t>-5.2327272727273009</t>
  </si>
  <si>
    <t>-5.2080519480519412</t>
  </si>
  <si>
    <t>-5.3622077922077587</t>
  </si>
  <si>
    <t>-6.2354545454545409</t>
  </si>
  <si>
    <t>-6.3302597402597716</t>
  </si>
  <si>
    <t>-6.4612987012987295</t>
  </si>
  <si>
    <t>-1.9428571428571391</t>
  </si>
  <si>
    <t>-2.341818181818176</t>
  </si>
  <si>
    <t>-2.0236363636363595</t>
  </si>
  <si>
    <t>-3.4054545454545444</t>
  </si>
  <si>
    <t>-3.3411688311688383</t>
  </si>
  <si>
    <t>-3.0270129870129834</t>
  </si>
  <si>
    <t>-3.07194805194806</t>
  </si>
  <si>
    <t>-3.4163636363636529</t>
  </si>
  <si>
    <t>-3.7031168831168713</t>
  </si>
  <si>
    <t>-0.394675324675316</t>
  </si>
  <si>
    <t>3.939610389610535</t>
  </si>
  <si>
    <t>-0.5151948051947618</t>
  </si>
  <si>
    <t>-4.2338961038961154</t>
  </si>
  <si>
    <t>-4.17220779220778</t>
  </si>
  <si>
    <t>-4.4098701298701215</t>
  </si>
  <si>
    <t>-4.0575324675324715</t>
  </si>
  <si>
    <t>-3.8646753246753249</t>
  </si>
  <si>
    <t>-4.0379220779220253</t>
  </si>
  <si>
    <t>-4.0079220779220757</t>
  </si>
  <si>
    <t>-3.860519480519498</t>
  </si>
  <si>
    <t>-4.0092207792207475</t>
  </si>
  <si>
    <t>-0.3505194805194754</t>
  </si>
  <si>
    <t>-0.33506493506497054</t>
  </si>
  <si>
    <t>0.71012987012982776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</si>
  <si>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</si>
  <si>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</si>
  <si>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</si>
  <si>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</si>
  <si>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</si>
  <si>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</si>
  <si>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</si>
  <si>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</si>
  <si>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</si>
  <si>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</si>
  <si>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</si>
  <si>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</si>
  <si>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</si>
  <si>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</si>
  <si>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</si>
  <si>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</si>
  <si>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</si>
  <si>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</si>
  <si>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</si>
  <si>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</si>
  <si>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</si>
  <si>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</si>
  <si>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</si>
  <si>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</si>
  <si>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</si>
  <si>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</si>
  <si>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</si>
  <si>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</si>
  <si>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</si>
  <si>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</si>
  <si>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</si>
  <si>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</si>
  <si>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</si>
  <si>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</si>
  <si>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</si>
  <si>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</si>
  <si>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</si>
  <si>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</si>
  <si>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</si>
  <si>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</si>
  <si>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</si>
  <si>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</si>
  <si>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</si>
  <si>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</si>
  <si>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</si>
  <si>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</si>
  <si>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</si>
  <si>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</si>
  <si>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</si>
  <si>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</si>
  <si>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</si>
  <si>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</si>
  <si>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</si>
  <si>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</si>
  <si>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</si>
  <si>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</si>
  <si>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</si>
  <si>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</si>
  <si>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</si>
  <si>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</si>
  <si>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</si>
  <si>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</si>
  <si>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</si>
  <si>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</si>
  <si>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</si>
  <si>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</si>
  <si>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</si>
  <si>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</si>
  <si>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</si>
  <si>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</si>
  <si>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</si>
  <si>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</si>
  <si>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</si>
  <si>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</si>
  <si>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</si>
  <si>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</si>
  <si>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</si>
  <si>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</si>
  <si>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</si>
  <si>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</si>
  <si>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</si>
  <si>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</si>
  <si>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Temperature(¡C)</t>
  </si>
  <si>
    <t>Time</t>
  </si>
  <si>
    <t>FALSE</t>
  </si>
  <si>
    <t>Raw</t>
  </si>
  <si>
    <t>Absorbance</t>
  </si>
  <si>
    <t>Kinetic</t>
  </si>
  <si>
    <t>TimeFormat</t>
  </si>
  <si>
    <t>1.3</t>
  </si>
  <si>
    <t>Plate1</t>
  </si>
  <si>
    <t>Plate:</t>
  </si>
  <si>
    <t>##BLOCKS= 1</t>
  </si>
  <si>
    <t xml:space="preserve">Time </t>
  </si>
  <si>
    <t>183-1 B</t>
  </si>
  <si>
    <t>183-2R</t>
  </si>
  <si>
    <t>183-2B</t>
  </si>
  <si>
    <t>183-3R</t>
  </si>
  <si>
    <t>183-1-R</t>
  </si>
  <si>
    <t>1255-1 B</t>
  </si>
  <si>
    <t>1255-1-R</t>
  </si>
  <si>
    <t>1255-2B</t>
  </si>
  <si>
    <t>1255-2R</t>
  </si>
  <si>
    <t>1255-3B</t>
  </si>
  <si>
    <t>1255-3R</t>
  </si>
  <si>
    <t>1257-1 B</t>
  </si>
  <si>
    <t>1257-1-R</t>
  </si>
  <si>
    <t>1257-2B</t>
  </si>
  <si>
    <t>1257-2R</t>
  </si>
  <si>
    <t>1257-3R</t>
  </si>
  <si>
    <t>183-3B</t>
  </si>
  <si>
    <t>desvio padrão</t>
  </si>
  <si>
    <t>umol.min-1.mg-1</t>
  </si>
  <si>
    <t>mM-1/min</t>
  </si>
  <si>
    <t>cm</t>
  </si>
  <si>
    <t>mM-1.cm-1</t>
  </si>
  <si>
    <t>abs/min</t>
  </si>
  <si>
    <t>replica</t>
  </si>
  <si>
    <t>Amostra</t>
  </si>
  <si>
    <t>∆C/C</t>
  </si>
  <si>
    <t>∆C</t>
  </si>
  <si>
    <t>b</t>
  </si>
  <si>
    <t>ɛ</t>
  </si>
  <si>
    <t>variação na absorvancia (declive)</t>
  </si>
  <si>
    <t>[] proteina usada</t>
  </si>
  <si>
    <t>R</t>
  </si>
  <si>
    <t>CEN.PK 2-1CΔfas1+ pTA1_FASIIb</t>
  </si>
  <si>
    <t>CEN.PK 2-1CΔfas2+ pTA1_FASIIb</t>
  </si>
  <si>
    <t>CEN.PK 2-1C</t>
  </si>
  <si>
    <t>1257-3B</t>
  </si>
  <si>
    <r>
      <t>reagentes+</t>
    </r>
    <r>
      <rPr>
        <b/>
        <sz val="11"/>
        <color rgb="FFFF0000"/>
        <rFont val="Calibri"/>
        <family val="2"/>
        <scheme val="minor"/>
      </rPr>
      <t>sem enzima</t>
    </r>
    <r>
      <rPr>
        <sz val="11"/>
        <color theme="1"/>
        <rFont val="Calibri"/>
        <family val="2"/>
        <scheme val="minor"/>
      </rPr>
      <t>+NADPH+Malonyl-CoA</t>
    </r>
  </si>
  <si>
    <r>
      <t>reagentes+</t>
    </r>
    <r>
      <rPr>
        <b/>
        <sz val="11"/>
        <color rgb="FFFF0000"/>
        <rFont val="Calibri"/>
        <family val="2"/>
        <scheme val="minor"/>
      </rPr>
      <t>sem enzima</t>
    </r>
    <r>
      <rPr>
        <sz val="11"/>
        <color theme="1"/>
        <rFont val="Calibri"/>
        <family val="2"/>
        <scheme val="minor"/>
      </rPr>
      <t>+NADPH</t>
    </r>
  </si>
  <si>
    <t>Controlo</t>
  </si>
  <si>
    <t>Ensaio</t>
  </si>
  <si>
    <t>183-wild type</t>
  </si>
  <si>
    <t>1257- ∆fas2+FASIIb</t>
  </si>
  <si>
    <t>reacção</t>
  </si>
  <si>
    <t>Tabela resumo</t>
  </si>
  <si>
    <t>declive branco</t>
  </si>
  <si>
    <t>declive reacção</t>
  </si>
  <si>
    <t>amostra</t>
  </si>
  <si>
    <t xml:space="preserve">1255- ∆fas1+FASIIb </t>
  </si>
  <si>
    <t xml:space="preserve">reagentes </t>
  </si>
  <si>
    <t>E.coli</t>
  </si>
  <si>
    <t>Reagentes</t>
  </si>
  <si>
    <t xml:space="preserve">Estirpes antes de aclimatar </t>
  </si>
  <si>
    <t>CEN.PK 2-1CΔfas1+ pTA1</t>
  </si>
  <si>
    <t>CEN.PK 2-1CΔfas2+ pTA1</t>
  </si>
  <si>
    <t>Conc Proteina</t>
  </si>
  <si>
    <t>fas2∆+FASIIb-1</t>
  </si>
  <si>
    <t>fas2∆+FASIIb-2</t>
  </si>
  <si>
    <t>fas2∆+FASIIb-3</t>
  </si>
  <si>
    <t>fas2∆+pTA1-1</t>
  </si>
  <si>
    <t>fas2∆+pTA1-2</t>
  </si>
  <si>
    <t>fas2∆+pTA1-3</t>
  </si>
  <si>
    <t>reagentes</t>
  </si>
  <si>
    <t>E.coli XL-blue</t>
  </si>
  <si>
    <t>estirpes antes de aclimatar</t>
  </si>
  <si>
    <t>fas1∆+FASIIb-1</t>
  </si>
  <si>
    <t>fas1∆+FASIIb-2</t>
  </si>
  <si>
    <t>fas1∆+pTA1</t>
  </si>
  <si>
    <t>fas1∆+pTA1-2</t>
  </si>
  <si>
    <t>fas1∆+pTA1-3</t>
  </si>
  <si>
    <t>fas1+FASIIb</t>
  </si>
  <si>
    <t>0.1.1</t>
  </si>
  <si>
    <t>0.1.2</t>
  </si>
  <si>
    <t>fas1+pTA1</t>
  </si>
  <si>
    <t>0.1.3</t>
  </si>
  <si>
    <t>0.1.4</t>
  </si>
  <si>
    <t>0.1.5</t>
  </si>
  <si>
    <t>fas2+FASIIb</t>
  </si>
  <si>
    <t>0.2.1</t>
  </si>
  <si>
    <t>0.2.2</t>
  </si>
  <si>
    <t>fas2+pTA1</t>
  </si>
  <si>
    <t>0.2.3</t>
  </si>
  <si>
    <t>0.2.4</t>
  </si>
  <si>
    <t>0.2.5</t>
  </si>
  <si>
    <t>os pontos foram seleccionados de modo a ter o R2 o mais elevado possivel</t>
  </si>
  <si>
    <t>Resultados de julho de 2021</t>
  </si>
  <si>
    <t>WT</t>
  </si>
  <si>
    <t>Resultados de setembro de 2021</t>
  </si>
  <si>
    <t>183 pTA1</t>
  </si>
  <si>
    <t>183FASIIb</t>
  </si>
  <si>
    <t>CEN.PK 2-1C+ pTA1</t>
  </si>
  <si>
    <t>CEN.PK 2-1C+ pTA1_FASIIb</t>
  </si>
  <si>
    <t>fas2∆+pTA1</t>
  </si>
  <si>
    <t>fas2∆+FASIIb</t>
  </si>
  <si>
    <t>WT+FASIIb</t>
  </si>
  <si>
    <t>WT+pTA1</t>
  </si>
  <si>
    <t>fas1∆+FASIIb</t>
  </si>
  <si>
    <t>fas2∆+FASIIb, 2x YPD</t>
  </si>
  <si>
    <t>fas1 pTA1</t>
  </si>
  <si>
    <t>fas1 FASIIb</t>
  </si>
  <si>
    <t>fas2 pTA1</t>
  </si>
  <si>
    <t>fas2 FASII</t>
  </si>
  <si>
    <t>fas2FASII YPD</t>
  </si>
  <si>
    <t>XL1</t>
  </si>
  <si>
    <t>ensaios setembro</t>
  </si>
  <si>
    <t>ensaios agosto</t>
  </si>
  <si>
    <t>CEN.PK 2-1CΔfas2+ pTA1_FASIIb, 2xYPD</t>
  </si>
  <si>
    <t>WT w/ M-CoA</t>
  </si>
  <si>
    <t>WT w/o M-CoA</t>
  </si>
  <si>
    <t>183∆fas1+pTA1_FASIIb w/o M-CoA</t>
  </si>
  <si>
    <t>183∆fas1+pTA1_FASIIb w/ M-CoA</t>
  </si>
  <si>
    <t>183∆fas2+pTA1_FASIIb w/o M-CoA</t>
  </si>
  <si>
    <t>183∆fas2+pTA1_FASIIb w/ M-CoA</t>
  </si>
  <si>
    <t>Strain</t>
  </si>
  <si>
    <t>183Δfas1+ pTA1_FASIIb</t>
  </si>
  <si>
    <t>183Δfas2+ pTA1_FASIIb</t>
  </si>
  <si>
    <t>replicates</t>
  </si>
  <si>
    <t>reaction</t>
  </si>
  <si>
    <t>blank</t>
  </si>
  <si>
    <t>slope</t>
  </si>
  <si>
    <t>protein in assay</t>
  </si>
  <si>
    <t>mean</t>
  </si>
  <si>
    <t>Sta. Dev.</t>
  </si>
  <si>
    <t>Standard Deviation</t>
  </si>
  <si>
    <t>medium</t>
  </si>
  <si>
    <t>2x(SC-L)+1xHMy</t>
  </si>
  <si>
    <t>LB</t>
  </si>
  <si>
    <t>2x(SC-L)</t>
  </si>
  <si>
    <t>SC-Leu</t>
  </si>
  <si>
    <t>Duplications</t>
  </si>
  <si>
    <t>&gt;3</t>
  </si>
  <si>
    <t>pré-inoculum</t>
  </si>
  <si>
    <t>inoculum</t>
  </si>
  <si>
    <t>YPD+HMy+G418</t>
  </si>
  <si>
    <t>&gt;2</t>
  </si>
  <si>
    <t>&gt;1</t>
  </si>
  <si>
    <t>183+ pTA1</t>
  </si>
  <si>
    <t>183+ pTA1_FASIIb</t>
  </si>
  <si>
    <t>183Δfas1+ pTA1</t>
  </si>
  <si>
    <t>183Δfas2+ pTA1</t>
  </si>
  <si>
    <t xml:space="preserve">[Protein] </t>
  </si>
  <si>
    <t>Replicates</t>
  </si>
  <si>
    <t>Medium</t>
  </si>
  <si>
    <t>w/ M-CoA</t>
  </si>
  <si>
    <t>w/o M-CoA</t>
  </si>
  <si>
    <t>Mean</t>
  </si>
  <si>
    <t>mM/min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</si>
</sst>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00"/>
    <numFmt numFmtId="166" formatCode="0.0000"/>
    <numFmt numFmtId="167" formatCode="0.0"/>
    <numFmt numFmtId="168" formatCode="#,##0.0"/>
    <numFmt numFmtId="169" formatCode="0.000000"/>
    <numFmt numFmtId="170" formatCode="d/m/yy\ h:mm;@"/>
    <numFmt numFmtId="171" formatCode="0.0E+00"/>
    <numFmt numFmtId="172" formatCode="0.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3"/>
      <color theme="1"/>
      <name val="Courier New"/>
      <family val="3"/>
    </font>
    <font>
      <sz val="10"/>
      <color theme="1"/>
      <name val="Consolas"/>
      <family val="3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 tint="-0.499984740745262"/>
      </right>
      <top style="thin">
        <color auto="1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8" borderId="0" applyNumberFormat="0" applyBorder="0" applyAlignment="0" applyProtection="0"/>
  </cellStyleXfs>
  <cellXfs count="384">
    <xf numFmtId="0" fontId="0" fillId="0" borderId="0" xfId="0"/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1" fillId="2" borderId="0" xfId="0" applyNumberFormat="1" applyFont="1" applyFill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/>
    <xf numFmtId="167" fontId="0" fillId="0" borderId="0" xfId="0" applyNumberFormat="1" applyFill="1"/>
    <xf numFmtId="14" fontId="0" fillId="0" borderId="0" xfId="0" applyNumberFormat="1" applyFill="1"/>
    <xf numFmtId="0" fontId="4" fillId="0" borderId="0" xfId="0" applyFont="1" applyFill="1"/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0" xfId="0" applyFont="1" applyFill="1" applyAlignment="1">
      <alignment horizontal="right"/>
    </xf>
    <xf numFmtId="3" fontId="0" fillId="0" borderId="0" xfId="0" applyNumberFormat="1"/>
    <xf numFmtId="0" fontId="0" fillId="0" borderId="0" xfId="0" applyFont="1" applyFill="1" applyAlignment="1">
      <alignment horizontal="right"/>
    </xf>
    <xf numFmtId="168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165" fontId="1" fillId="3" borderId="0" xfId="0" applyNumberFormat="1" applyFont="1" applyFill="1" applyAlignment="1">
      <alignment horizontal="center" vertical="center"/>
    </xf>
    <xf numFmtId="165" fontId="0" fillId="3" borderId="0" xfId="0" applyNumberFormat="1" applyFont="1" applyFill="1"/>
    <xf numFmtId="167" fontId="0" fillId="3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9" fontId="0" fillId="0" borderId="0" xfId="0" applyNumberFormat="1"/>
    <xf numFmtId="2" fontId="0" fillId="0" borderId="0" xfId="0" applyNumberFormat="1"/>
    <xf numFmtId="166" fontId="0" fillId="3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10" fillId="0" borderId="0" xfId="0" applyFont="1"/>
    <xf numFmtId="0" fontId="1" fillId="0" borderId="0" xfId="0" applyFont="1"/>
    <xf numFmtId="0" fontId="0" fillId="6" borderId="0" xfId="0" applyFill="1"/>
    <xf numFmtId="1" fontId="0" fillId="0" borderId="0" xfId="0" applyNumberFormat="1"/>
    <xf numFmtId="0" fontId="0" fillId="6" borderId="0" xfId="0" applyFont="1" applyFill="1" applyAlignment="1">
      <alignment vertical="center"/>
    </xf>
    <xf numFmtId="165" fontId="0" fillId="6" borderId="0" xfId="0" applyNumberFormat="1" applyFill="1"/>
    <xf numFmtId="1" fontId="0" fillId="3" borderId="0" xfId="0" applyNumberFormat="1" applyFont="1" applyFill="1"/>
    <xf numFmtId="1" fontId="0" fillId="0" borderId="0" xfId="0" applyNumberFormat="1" applyFont="1"/>
    <xf numFmtId="11" fontId="0" fillId="0" borderId="0" xfId="0" applyNumberFormat="1" applyFill="1"/>
    <xf numFmtId="0" fontId="0" fillId="5" borderId="0" xfId="0" applyFill="1" applyBorder="1"/>
    <xf numFmtId="0" fontId="12" fillId="0" borderId="0" xfId="0" applyFont="1" applyAlignment="1">
      <alignment wrapText="1"/>
    </xf>
    <xf numFmtId="0" fontId="12" fillId="4" borderId="0" xfId="0" applyFont="1" applyFill="1" applyAlignment="1">
      <alignment horizontal="right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3" fillId="7" borderId="0" xfId="0" applyFont="1" applyFill="1" applyAlignment="1">
      <alignment wrapText="1"/>
    </xf>
    <xf numFmtId="0" fontId="12" fillId="7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textRotation="90" wrapText="1"/>
    </xf>
    <xf numFmtId="167" fontId="12" fillId="7" borderId="0" xfId="0" applyNumberFormat="1" applyFont="1" applyFill="1" applyAlignment="1">
      <alignment wrapText="1"/>
    </xf>
    <xf numFmtId="2" fontId="12" fillId="7" borderId="0" xfId="0" applyNumberFormat="1" applyFont="1" applyFill="1" applyAlignment="1">
      <alignment wrapText="1"/>
    </xf>
    <xf numFmtId="0" fontId="12" fillId="0" borderId="0" xfId="0" applyFont="1" applyFill="1" applyAlignment="1">
      <alignment horizontal="right" wrapText="1"/>
    </xf>
    <xf numFmtId="0" fontId="0" fillId="0" borderId="1" xfId="0" applyBorder="1"/>
    <xf numFmtId="0" fontId="0" fillId="0" borderId="0" xfId="0" applyBorder="1"/>
    <xf numFmtId="165" fontId="12" fillId="7" borderId="0" xfId="0" applyNumberFormat="1" applyFont="1" applyFill="1" applyAlignment="1">
      <alignment wrapText="1"/>
    </xf>
    <xf numFmtId="2" fontId="12" fillId="0" borderId="0" xfId="0" applyNumberFormat="1" applyFont="1" applyFill="1" applyAlignment="1">
      <alignment wrapText="1"/>
    </xf>
    <xf numFmtId="165" fontId="12" fillId="0" borderId="0" xfId="0" applyNumberFormat="1" applyFont="1" applyFill="1" applyAlignment="1">
      <alignment wrapText="1"/>
    </xf>
    <xf numFmtId="167" fontId="12" fillId="0" borderId="0" xfId="0" applyNumberFormat="1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vertical="center" wrapText="1"/>
    </xf>
    <xf numFmtId="0" fontId="0" fillId="0" borderId="7" xfId="0" applyBorder="1"/>
    <xf numFmtId="165" fontId="0" fillId="5" borderId="2" xfId="0" applyNumberFormat="1" applyFill="1" applyBorder="1"/>
    <xf numFmtId="0" fontId="0" fillId="0" borderId="4" xfId="0" applyBorder="1" applyAlignment="1">
      <alignment horizontal="right"/>
    </xf>
    <xf numFmtId="165" fontId="0" fillId="5" borderId="4" xfId="0" applyNumberFormat="1" applyFill="1" applyBorder="1"/>
    <xf numFmtId="0" fontId="0" fillId="0" borderId="5" xfId="0" applyBorder="1" applyAlignment="1">
      <alignment horizontal="right"/>
    </xf>
    <xf numFmtId="0" fontId="0" fillId="0" borderId="9" xfId="0" applyBorder="1"/>
    <xf numFmtId="165" fontId="0" fillId="5" borderId="5" xfId="0" applyNumberFormat="1" applyFill="1" applyBorder="1"/>
    <xf numFmtId="0" fontId="0" fillId="0" borderId="10" xfId="0" applyBorder="1"/>
    <xf numFmtId="0" fontId="0" fillId="0" borderId="0" xfId="0" applyFill="1" applyBorder="1" applyAlignment="1">
      <alignment vertical="center" wrapText="1"/>
    </xf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166" fontId="15" fillId="9" borderId="5" xfId="0" applyNumberFormat="1" applyFont="1" applyFill="1" applyBorder="1"/>
    <xf numFmtId="0" fontId="0" fillId="0" borderId="11" xfId="0" applyBorder="1"/>
    <xf numFmtId="166" fontId="15" fillId="9" borderId="11" xfId="0" applyNumberFormat="1" applyFont="1" applyFill="1" applyBorder="1"/>
    <xf numFmtId="0" fontId="15" fillId="0" borderId="5" xfId="1" applyFont="1" applyFill="1" applyBorder="1" applyAlignment="1">
      <alignment horizontal="center"/>
    </xf>
    <xf numFmtId="166" fontId="15" fillId="9" borderId="6" xfId="0" applyNumberFormat="1" applyFont="1" applyFill="1" applyBorder="1"/>
    <xf numFmtId="0" fontId="15" fillId="9" borderId="5" xfId="0" applyFont="1" applyFill="1" applyBorder="1"/>
    <xf numFmtId="2" fontId="15" fillId="9" borderId="5" xfId="1" applyNumberFormat="1" applyFont="1" applyFill="1" applyBorder="1"/>
    <xf numFmtId="165" fontId="15" fillId="0" borderId="9" xfId="0" applyNumberFormat="1" applyFont="1" applyFill="1" applyBorder="1"/>
    <xf numFmtId="0" fontId="15" fillId="0" borderId="9" xfId="1" applyFont="1" applyFill="1" applyBorder="1" applyAlignment="1">
      <alignment horizontal="center"/>
    </xf>
    <xf numFmtId="0" fontId="4" fillId="0" borderId="5" xfId="0" applyFont="1" applyBorder="1"/>
    <xf numFmtId="166" fontId="15" fillId="9" borderId="4" xfId="0" applyNumberFormat="1" applyFont="1" applyFill="1" applyBorder="1"/>
    <xf numFmtId="166" fontId="15" fillId="9" borderId="8" xfId="0" applyNumberFormat="1" applyFont="1" applyFill="1" applyBorder="1"/>
    <xf numFmtId="0" fontId="15" fillId="0" borderId="4" xfId="1" applyFont="1" applyFill="1" applyBorder="1"/>
    <xf numFmtId="165" fontId="15" fillId="9" borderId="3" xfId="0" applyNumberFormat="1" applyFont="1" applyFill="1" applyBorder="1"/>
    <xf numFmtId="0" fontId="15" fillId="9" borderId="4" xfId="0" applyFont="1" applyFill="1" applyBorder="1"/>
    <xf numFmtId="2" fontId="15" fillId="9" borderId="4" xfId="1" applyNumberFormat="1" applyFont="1" applyFill="1" applyBorder="1"/>
    <xf numFmtId="165" fontId="15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4" xfId="0" applyFont="1" applyBorder="1"/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6" fontId="15" fillId="9" borderId="12" xfId="0" applyNumberFormat="1" applyFont="1" applyFill="1" applyBorder="1"/>
    <xf numFmtId="0" fontId="0" fillId="0" borderId="2" xfId="0" applyBorder="1" applyAlignment="1">
      <alignment horizontal="left" vertical="center" wrapText="1"/>
    </xf>
    <xf numFmtId="165" fontId="15" fillId="9" borderId="10" xfId="0" applyNumberFormat="1" applyFont="1" applyFill="1" applyBorder="1"/>
    <xf numFmtId="0" fontId="15" fillId="9" borderId="2" xfId="0" applyFont="1" applyFill="1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1" xfId="0" applyFont="1" applyBorder="1" applyAlignment="1"/>
    <xf numFmtId="0" fontId="0" fillId="10" borderId="14" xfId="0" applyFill="1" applyBorder="1" applyAlignment="1">
      <alignment horizontal="center"/>
    </xf>
    <xf numFmtId="22" fontId="0" fillId="0" borderId="0" xfId="0" applyNumberFormat="1"/>
    <xf numFmtId="0" fontId="1" fillId="0" borderId="0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left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left" vertical="center"/>
    </xf>
    <xf numFmtId="0" fontId="18" fillId="11" borderId="14" xfId="0" applyFont="1" applyFill="1" applyBorder="1" applyAlignment="1">
      <alignment horizontal="center" vertical="center"/>
    </xf>
    <xf numFmtId="1" fontId="0" fillId="0" borderId="1" xfId="0" applyNumberFormat="1" applyBorder="1"/>
    <xf numFmtId="170" fontId="0" fillId="0" borderId="1" xfId="0" applyNumberFormat="1" applyBorder="1"/>
    <xf numFmtId="20" fontId="0" fillId="0" borderId="0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0" fontId="1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12" borderId="33" xfId="0" applyNumberFormat="1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12" borderId="30" xfId="0" applyNumberFormat="1" applyFill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12" borderId="1" xfId="0" applyNumberFormat="1" applyFill="1" applyBorder="1" applyAlignment="1">
      <alignment horizontal="center" vertical="center"/>
    </xf>
    <xf numFmtId="11" fontId="0" fillId="12" borderId="19" xfId="0" applyNumberFormat="1" applyFill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37" xfId="0" applyNumberForma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 textRotation="90" wrapText="1"/>
    </xf>
    <xf numFmtId="11" fontId="0" fillId="2" borderId="4" xfId="0" applyNumberFormat="1" applyFill="1" applyBorder="1" applyAlignment="1">
      <alignment horizontal="center" vertical="center"/>
    </xf>
    <xf numFmtId="11" fontId="0" fillId="2" borderId="37" xfId="0" applyNumberForma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4" fillId="12" borderId="31" xfId="0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11" fontId="0" fillId="2" borderId="37" xfId="0" applyNumberFormat="1" applyFill="1" applyBorder="1" applyAlignment="1">
      <alignment vertical="center"/>
    </xf>
    <xf numFmtId="11" fontId="0" fillId="2" borderId="4" xfId="0" applyNumberForma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11" fontId="0" fillId="2" borderId="3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0" xfId="0" applyNumberFormat="1" applyFill="1" applyBorder="1" applyAlignment="1">
      <alignment horizontal="center" vertical="center"/>
    </xf>
    <xf numFmtId="0" fontId="4" fillId="11" borderId="39" xfId="0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11" fontId="0" fillId="11" borderId="1" xfId="0" applyNumberFormat="1" applyFill="1" applyBorder="1" applyAlignment="1">
      <alignment horizontal="center" vertical="center"/>
    </xf>
    <xf numFmtId="11" fontId="0" fillId="11" borderId="3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4" borderId="30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165" fontId="0" fillId="12" borderId="30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9" xfId="0" applyNumberFormat="1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12" borderId="4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9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0" borderId="4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47" xfId="0" applyBorder="1" applyAlignment="1">
      <alignment vertical="center" textRotation="90"/>
    </xf>
    <xf numFmtId="0" fontId="0" fillId="13" borderId="33" xfId="0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0" fontId="4" fillId="12" borderId="31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vertical="center" wrapText="1"/>
    </xf>
    <xf numFmtId="11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1" fontId="0" fillId="0" borderId="9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11" borderId="15" xfId="0" applyFont="1" applyFill="1" applyBorder="1" applyAlignment="1">
      <alignment horizontal="right" vertical="center"/>
    </xf>
    <xf numFmtId="0" fontId="18" fillId="11" borderId="14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8" fillId="11" borderId="7" xfId="0" applyFont="1" applyFill="1" applyBorder="1" applyAlignment="1">
      <alignment horizontal="right" vertical="center"/>
    </xf>
    <xf numFmtId="0" fontId="0" fillId="10" borderId="1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6" fillId="9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90" wrapText="1"/>
    </xf>
    <xf numFmtId="0" fontId="12" fillId="7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wrapText="1"/>
    </xf>
    <xf numFmtId="0" fontId="21" fillId="0" borderId="7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21" fillId="14" borderId="43" xfId="0" applyFont="1" applyFill="1" applyBorder="1" applyAlignment="1">
      <alignment horizontal="left" vertical="center" wrapText="1"/>
    </xf>
    <xf numFmtId="0" fontId="21" fillId="14" borderId="44" xfId="0" applyFont="1" applyFill="1" applyBorder="1" applyAlignment="1">
      <alignment horizontal="left" vertical="center" wrapText="1"/>
    </xf>
    <xf numFmtId="0" fontId="21" fillId="14" borderId="45" xfId="0" applyFont="1" applyFill="1" applyBorder="1" applyAlignment="1">
      <alignment horizontal="left" vertical="center" wrapText="1"/>
    </xf>
    <xf numFmtId="0" fontId="21" fillId="3" borderId="43" xfId="0" applyFont="1" applyFill="1" applyBorder="1" applyAlignment="1">
      <alignment horizontal="left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1" fillId="3" borderId="4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11" fontId="0" fillId="2" borderId="3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11" fontId="0" fillId="2" borderId="35" xfId="0" applyNumberFormat="1" applyFill="1" applyBorder="1" applyAlignment="1">
      <alignment horizontal="center" vertical="center"/>
    </xf>
    <xf numFmtId="11" fontId="0" fillId="2" borderId="37" xfId="0" applyNumberFormat="1" applyFill="1" applyBorder="1" applyAlignment="1">
      <alignment horizontal="center" vertical="center"/>
    </xf>
    <xf numFmtId="11" fontId="0" fillId="2" borderId="36" xfId="0" applyNumberFormat="1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6" xfId="0" applyNumberForma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 textRotation="90" wrapText="1"/>
    </xf>
    <xf numFmtId="11" fontId="0" fillId="12" borderId="33" xfId="0" applyNumberFormat="1" applyFill="1" applyBorder="1" applyAlignment="1">
      <alignment horizontal="center" vertical="center"/>
    </xf>
    <xf numFmtId="11" fontId="0" fillId="12" borderId="4" xfId="0" applyNumberFormat="1" applyFill="1" applyBorder="1" applyAlignment="1">
      <alignment horizontal="center" vertical="center"/>
    </xf>
    <xf numFmtId="11" fontId="0" fillId="12" borderId="34" xfId="0" applyNumberFormat="1" applyFill="1" applyBorder="1" applyAlignment="1">
      <alignment horizontal="center" vertical="center"/>
    </xf>
    <xf numFmtId="11" fontId="0" fillId="12" borderId="35" xfId="0" applyNumberFormat="1" applyFill="1" applyBorder="1" applyAlignment="1">
      <alignment horizontal="center" vertical="center"/>
    </xf>
    <xf numFmtId="11" fontId="0" fillId="12" borderId="37" xfId="0" applyNumberFormat="1" applyFill="1" applyBorder="1" applyAlignment="1">
      <alignment horizontal="center" vertical="center"/>
    </xf>
    <xf numFmtId="11" fontId="0" fillId="12" borderId="36" xfId="0" applyNumberFormat="1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 wrapText="1"/>
    </xf>
    <xf numFmtId="0" fontId="0" fillId="13" borderId="36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71" fontId="0" fillId="0" borderId="7" xfId="0" applyNumberForma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171" fontId="0" fillId="0" borderId="9" xfId="0" applyNumberFormat="1" applyFill="1" applyBorder="1" applyAlignment="1">
      <alignment horizontal="center" vertical="center"/>
    </xf>
    <xf numFmtId="172" fontId="0" fillId="0" borderId="7" xfId="0" applyNumberForma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172" fontId="0" fillId="0" borderId="9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15-09-2021'!$D$2</c:f>
              <c:strCache>
                <c:ptCount val="1"/>
                <c:pt idx="0">
                  <c:v>wild type(B)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15-09-2021'!$F$4:$F$44</c:f>
              <c:numCache>
                <c:formatCode>General</c:formatCode>
                <c:ptCount val="41"/>
                <c:pt idx="0">
                  <c:v>0.34489999999999998</c:v>
                </c:pt>
                <c:pt idx="1">
                  <c:v>0.34159999999999996</c:v>
                </c:pt>
                <c:pt idx="2">
                  <c:v>0.33696666666666664</c:v>
                </c:pt>
                <c:pt idx="3">
                  <c:v>0.33103333333333335</c:v>
                </c:pt>
                <c:pt idx="4">
                  <c:v>0.32593333333333335</c:v>
                </c:pt>
                <c:pt idx="5">
                  <c:v>0.32040000000000002</c:v>
                </c:pt>
                <c:pt idx="6">
                  <c:v>0.31513333333333332</c:v>
                </c:pt>
                <c:pt idx="7">
                  <c:v>0.30956666666666666</c:v>
                </c:pt>
                <c:pt idx="8">
                  <c:v>0.30403333333333332</c:v>
                </c:pt>
                <c:pt idx="9">
                  <c:v>0.29913333333333331</c:v>
                </c:pt>
                <c:pt idx="10">
                  <c:v>0.29296666666666665</c:v>
                </c:pt>
                <c:pt idx="11">
                  <c:v>0.28783333333333333</c:v>
                </c:pt>
                <c:pt idx="12">
                  <c:v>0.28273333333333334</c:v>
                </c:pt>
                <c:pt idx="13">
                  <c:v>0.27740000000000004</c:v>
                </c:pt>
                <c:pt idx="14">
                  <c:v>0.27216666666666667</c:v>
                </c:pt>
                <c:pt idx="15">
                  <c:v>0.26706666666666667</c:v>
                </c:pt>
                <c:pt idx="16">
                  <c:v>0.26213333333333333</c:v>
                </c:pt>
                <c:pt idx="17">
                  <c:v>0.25763333333333338</c:v>
                </c:pt>
                <c:pt idx="18">
                  <c:v>0.25306666666666666</c:v>
                </c:pt>
                <c:pt idx="19">
                  <c:v>0.24806666666666666</c:v>
                </c:pt>
                <c:pt idx="20">
                  <c:v>0.24339999999999998</c:v>
                </c:pt>
                <c:pt idx="21">
                  <c:v>0.23896666666666666</c:v>
                </c:pt>
                <c:pt idx="22">
                  <c:v>0.2349</c:v>
                </c:pt>
                <c:pt idx="23">
                  <c:v>0.23106666666666667</c:v>
                </c:pt>
                <c:pt idx="24">
                  <c:v>0.22716666666666666</c:v>
                </c:pt>
                <c:pt idx="25">
                  <c:v>0.22383333333333333</c:v>
                </c:pt>
                <c:pt idx="26">
                  <c:v>0.2213333333333333</c:v>
                </c:pt>
                <c:pt idx="27">
                  <c:v>0.21853333333333333</c:v>
                </c:pt>
                <c:pt idx="28">
                  <c:v>0.217</c:v>
                </c:pt>
                <c:pt idx="29">
                  <c:v>0.21540000000000001</c:v>
                </c:pt>
                <c:pt idx="30">
                  <c:v>0.21456666666666666</c:v>
                </c:pt>
                <c:pt idx="31">
                  <c:v>0.2137</c:v>
                </c:pt>
                <c:pt idx="32">
                  <c:v>0.21366666666666667</c:v>
                </c:pt>
                <c:pt idx="33">
                  <c:v>0.21330000000000002</c:v>
                </c:pt>
                <c:pt idx="34">
                  <c:v>0.21350000000000002</c:v>
                </c:pt>
                <c:pt idx="35">
                  <c:v>0.21296666666666667</c:v>
                </c:pt>
                <c:pt idx="36">
                  <c:v>0.21333333333333335</c:v>
                </c:pt>
                <c:pt idx="37">
                  <c:v>0.21296666666666667</c:v>
                </c:pt>
                <c:pt idx="38">
                  <c:v>0.21303333333333332</c:v>
                </c:pt>
                <c:pt idx="39">
                  <c:v>0.21279999999999999</c:v>
                </c:pt>
                <c:pt idx="40">
                  <c:v>0.21240000000000001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9-4125-AF0A-84CC3A115137}"/>
            </c:ext>
          </c:extLst>
        </c:ser>
        <c:ser>
          <c:idx val="1"/>
          <c:order val="1"/>
          <c:tx>
            <c:strRef>
              <c:f>'resultados 15-09-2021'!$H$2</c:f>
              <c:strCache>
                <c:ptCount val="1"/>
                <c:pt idx="0">
                  <c:v>wild type|R|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15-09-2021'!$J$4:$J$44</c:f>
              <c:numCache>
                <c:formatCode>General</c:formatCode>
                <c:ptCount val="41"/>
                <c:pt idx="0">
                  <c:v>0.33779999999999999</c:v>
                </c:pt>
                <c:pt idx="1">
                  <c:v>0.29870000000000002</c:v>
                </c:pt>
                <c:pt idx="2">
                  <c:v>0.26800000000000002</c:v>
                </c:pt>
                <c:pt idx="3">
                  <c:v>0.24740000000000001</c:v>
                </c:pt>
                <c:pt idx="4">
                  <c:v>0.23949999999999999</c:v>
                </c:pt>
                <c:pt idx="5">
                  <c:v>0.23619999999999999</c:v>
                </c:pt>
                <c:pt idx="6">
                  <c:v>0.2339</c:v>
                </c:pt>
                <c:pt idx="7">
                  <c:v>0.23180000000000001</c:v>
                </c:pt>
                <c:pt idx="8">
                  <c:v>0.23050000000000001</c:v>
                </c:pt>
                <c:pt idx="9">
                  <c:v>0.22800000000000001</c:v>
                </c:pt>
                <c:pt idx="10">
                  <c:v>0.2268</c:v>
                </c:pt>
                <c:pt idx="11">
                  <c:v>0.22550000000000001</c:v>
                </c:pt>
                <c:pt idx="12">
                  <c:v>0.22439999999999999</c:v>
                </c:pt>
                <c:pt idx="13">
                  <c:v>0.22339999999999999</c:v>
                </c:pt>
                <c:pt idx="14">
                  <c:v>0.22270000000000001</c:v>
                </c:pt>
                <c:pt idx="15">
                  <c:v>0.22239999999999999</c:v>
                </c:pt>
                <c:pt idx="16">
                  <c:v>0.22170000000000001</c:v>
                </c:pt>
                <c:pt idx="17">
                  <c:v>0.22170000000000001</c:v>
                </c:pt>
                <c:pt idx="18">
                  <c:v>0.22159999999999999</c:v>
                </c:pt>
                <c:pt idx="19">
                  <c:v>0.2213</c:v>
                </c:pt>
                <c:pt idx="20">
                  <c:v>0.2208</c:v>
                </c:pt>
                <c:pt idx="21">
                  <c:v>0.22059999999999999</c:v>
                </c:pt>
                <c:pt idx="22">
                  <c:v>0.2203</c:v>
                </c:pt>
                <c:pt idx="23">
                  <c:v>0.22020000000000001</c:v>
                </c:pt>
                <c:pt idx="24">
                  <c:v>0.22</c:v>
                </c:pt>
                <c:pt idx="25">
                  <c:v>0.2203</c:v>
                </c:pt>
                <c:pt idx="26">
                  <c:v>0.22</c:v>
                </c:pt>
                <c:pt idx="27">
                  <c:v>0.22</c:v>
                </c:pt>
                <c:pt idx="28">
                  <c:v>0.21970000000000001</c:v>
                </c:pt>
                <c:pt idx="29">
                  <c:v>0.21970000000000001</c:v>
                </c:pt>
                <c:pt idx="30">
                  <c:v>0.22</c:v>
                </c:pt>
                <c:pt idx="31">
                  <c:v>0.21970000000000001</c:v>
                </c:pt>
                <c:pt idx="32">
                  <c:v>0.22009999999999999</c:v>
                </c:pt>
                <c:pt idx="33">
                  <c:v>0.21970000000000001</c:v>
                </c:pt>
                <c:pt idx="34">
                  <c:v>0.21959999999999999</c:v>
                </c:pt>
                <c:pt idx="35">
                  <c:v>0.21990000000000001</c:v>
                </c:pt>
                <c:pt idx="36">
                  <c:v>0.21990000000000001</c:v>
                </c:pt>
                <c:pt idx="37">
                  <c:v>0.22</c:v>
                </c:pt>
                <c:pt idx="38">
                  <c:v>0.2203</c:v>
                </c:pt>
                <c:pt idx="39">
                  <c:v>0.22020000000000001</c:v>
                </c:pt>
                <c:pt idx="40">
                  <c:v>0.22059999999999999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B9-4125-AF0A-84CC3A115137}"/>
            </c:ext>
          </c:extLst>
        </c:ser>
        <c:ser>
          <c:idx val="2"/>
          <c:order val="2"/>
          <c:tx>
            <c:strRef>
              <c:f>'resultados 15-09-2021'!$L$2</c:f>
              <c:strCache>
                <c:ptCount val="1"/>
                <c:pt idx="0">
                  <c:v>wild type+pTA1(B)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15-09-2021'!$N$4:$N$44</c:f>
              <c:numCache>
                <c:formatCode>General</c:formatCode>
                <c:ptCount val="41"/>
                <c:pt idx="0">
                  <c:v>0.34889999999999999</c:v>
                </c:pt>
                <c:pt idx="1">
                  <c:v>0.34380000000000005</c:v>
                </c:pt>
                <c:pt idx="2">
                  <c:v>0.33790000000000003</c:v>
                </c:pt>
                <c:pt idx="3">
                  <c:v>0.33106666666666668</c:v>
                </c:pt>
                <c:pt idx="4">
                  <c:v>0.32450000000000001</c:v>
                </c:pt>
                <c:pt idx="5">
                  <c:v>0.31793333333333335</c:v>
                </c:pt>
                <c:pt idx="6">
                  <c:v>0.31156666666666671</c:v>
                </c:pt>
                <c:pt idx="7">
                  <c:v>0.30470000000000003</c:v>
                </c:pt>
                <c:pt idx="8">
                  <c:v>0.29849999999999999</c:v>
                </c:pt>
                <c:pt idx="9">
                  <c:v>0.29233333333333333</c:v>
                </c:pt>
                <c:pt idx="10">
                  <c:v>0.28633333333333333</c:v>
                </c:pt>
                <c:pt idx="11">
                  <c:v>0.28023333333333333</c:v>
                </c:pt>
                <c:pt idx="12">
                  <c:v>0.27489999999999998</c:v>
                </c:pt>
                <c:pt idx="13">
                  <c:v>0.26983333333333331</c:v>
                </c:pt>
                <c:pt idx="14">
                  <c:v>0.26556666666666667</c:v>
                </c:pt>
                <c:pt idx="15">
                  <c:v>0.26190000000000002</c:v>
                </c:pt>
                <c:pt idx="16">
                  <c:v>0.25913333333333338</c:v>
                </c:pt>
                <c:pt idx="17">
                  <c:v>0.25706666666666672</c:v>
                </c:pt>
                <c:pt idx="18">
                  <c:v>0.2562666666666667</c:v>
                </c:pt>
                <c:pt idx="19">
                  <c:v>0.25553333333333333</c:v>
                </c:pt>
                <c:pt idx="20">
                  <c:v>0.25506666666666661</c:v>
                </c:pt>
                <c:pt idx="21">
                  <c:v>0.2548333333333333</c:v>
                </c:pt>
                <c:pt idx="22">
                  <c:v>0.2545</c:v>
                </c:pt>
                <c:pt idx="23">
                  <c:v>0.25443333333333334</c:v>
                </c:pt>
                <c:pt idx="24">
                  <c:v>0.25433333333333336</c:v>
                </c:pt>
                <c:pt idx="25">
                  <c:v>0.25419999999999998</c:v>
                </c:pt>
                <c:pt idx="26">
                  <c:v>0.25396666666666667</c:v>
                </c:pt>
                <c:pt idx="27">
                  <c:v>0.25383333333333336</c:v>
                </c:pt>
                <c:pt idx="28">
                  <c:v>0.25396666666666667</c:v>
                </c:pt>
                <c:pt idx="29">
                  <c:v>0.25366666666666665</c:v>
                </c:pt>
                <c:pt idx="30">
                  <c:v>0.25346666666666667</c:v>
                </c:pt>
                <c:pt idx="31">
                  <c:v>0.25340000000000001</c:v>
                </c:pt>
                <c:pt idx="32">
                  <c:v>0.25340000000000001</c:v>
                </c:pt>
                <c:pt idx="33">
                  <c:v>0.2532666666666667</c:v>
                </c:pt>
                <c:pt idx="34">
                  <c:v>0.25310000000000005</c:v>
                </c:pt>
                <c:pt idx="35">
                  <c:v>0.25290000000000001</c:v>
                </c:pt>
                <c:pt idx="36">
                  <c:v>0.253</c:v>
                </c:pt>
                <c:pt idx="37">
                  <c:v>0.25303333333333339</c:v>
                </c:pt>
                <c:pt idx="38">
                  <c:v>0.25306666666666666</c:v>
                </c:pt>
                <c:pt idx="39">
                  <c:v>0.25289999999999996</c:v>
                </c:pt>
                <c:pt idx="40">
                  <c:v>0.25306666666666666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B9-4125-AF0A-84CC3A115137}"/>
            </c:ext>
          </c:extLst>
        </c:ser>
        <c:ser>
          <c:idx val="3"/>
          <c:order val="3"/>
          <c:tx>
            <c:strRef>
              <c:f>'resultados 15-09-2021'!$P$2</c:f>
              <c:strCache>
                <c:ptCount val="1"/>
                <c:pt idx="0">
                  <c:v>wild type+pTA1|R|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15-09-2021'!$R$4:$R$44</c:f>
              <c:numCache>
                <c:formatCode>General</c:formatCode>
                <c:ptCount val="41"/>
                <c:pt idx="0">
                  <c:v>0.31986666666666669</c:v>
                </c:pt>
                <c:pt idx="1">
                  <c:v>0.27200000000000002</c:v>
                </c:pt>
                <c:pt idx="2">
                  <c:v>0.26006666666666667</c:v>
                </c:pt>
                <c:pt idx="3">
                  <c:v>0.25889999999999996</c:v>
                </c:pt>
                <c:pt idx="4">
                  <c:v>0.25800000000000001</c:v>
                </c:pt>
                <c:pt idx="5">
                  <c:v>0.25736666666666669</c:v>
                </c:pt>
                <c:pt idx="6">
                  <c:v>0.25676666666666664</c:v>
                </c:pt>
                <c:pt idx="7">
                  <c:v>0.25619999999999998</c:v>
                </c:pt>
                <c:pt idx="8">
                  <c:v>0.2558333333333333</c:v>
                </c:pt>
                <c:pt idx="9">
                  <c:v>0.25546666666666668</c:v>
                </c:pt>
                <c:pt idx="10">
                  <c:v>0.25499999999999995</c:v>
                </c:pt>
                <c:pt idx="11">
                  <c:v>0.25476666666666664</c:v>
                </c:pt>
                <c:pt idx="12">
                  <c:v>0.25456666666666666</c:v>
                </c:pt>
                <c:pt idx="13">
                  <c:v>0.2543333333333333</c:v>
                </c:pt>
                <c:pt idx="14">
                  <c:v>0.2543333333333333</c:v>
                </c:pt>
                <c:pt idx="15">
                  <c:v>0.25416666666666665</c:v>
                </c:pt>
                <c:pt idx="16">
                  <c:v>0.254</c:v>
                </c:pt>
                <c:pt idx="17">
                  <c:v>0.25380000000000003</c:v>
                </c:pt>
                <c:pt idx="18">
                  <c:v>0.25356666666666666</c:v>
                </c:pt>
                <c:pt idx="19">
                  <c:v>0.25346666666666667</c:v>
                </c:pt>
                <c:pt idx="20">
                  <c:v>0.2533333333333333</c:v>
                </c:pt>
                <c:pt idx="21">
                  <c:v>0.25309999999999999</c:v>
                </c:pt>
                <c:pt idx="22">
                  <c:v>0.25293333333333334</c:v>
                </c:pt>
                <c:pt idx="23">
                  <c:v>0.2532666666666667</c:v>
                </c:pt>
                <c:pt idx="24">
                  <c:v>0.25290000000000007</c:v>
                </c:pt>
                <c:pt idx="25">
                  <c:v>0.25273333333333331</c:v>
                </c:pt>
                <c:pt idx="26">
                  <c:v>0.25263333333333332</c:v>
                </c:pt>
                <c:pt idx="27">
                  <c:v>0.25233333333333335</c:v>
                </c:pt>
                <c:pt idx="28">
                  <c:v>0.25246666666666667</c:v>
                </c:pt>
                <c:pt idx="29">
                  <c:v>0.25236666666666668</c:v>
                </c:pt>
                <c:pt idx="30">
                  <c:v>0.25226666666666669</c:v>
                </c:pt>
                <c:pt idx="31">
                  <c:v>0.2525</c:v>
                </c:pt>
                <c:pt idx="32">
                  <c:v>0.2525</c:v>
                </c:pt>
                <c:pt idx="33">
                  <c:v>0.252</c:v>
                </c:pt>
                <c:pt idx="34">
                  <c:v>0.25179999999999997</c:v>
                </c:pt>
                <c:pt idx="35">
                  <c:v>0.25196666666666667</c:v>
                </c:pt>
                <c:pt idx="36">
                  <c:v>0.25203333333333333</c:v>
                </c:pt>
                <c:pt idx="37">
                  <c:v>0.25180000000000002</c:v>
                </c:pt>
                <c:pt idx="38">
                  <c:v>0.25176666666666669</c:v>
                </c:pt>
                <c:pt idx="39">
                  <c:v>0.25190000000000001</c:v>
                </c:pt>
                <c:pt idx="40">
                  <c:v>0.25166666666666665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B9-4125-AF0A-84CC3A115137}"/>
            </c:ext>
          </c:extLst>
        </c:ser>
        <c:ser>
          <c:idx val="4"/>
          <c:order val="4"/>
          <c:tx>
            <c:strRef>
              <c:f>'resultados 15-09-2021'!$T$2</c:f>
              <c:strCache>
                <c:ptCount val="1"/>
                <c:pt idx="0">
                  <c:v>wild type+FASIIb(B)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15-09-2021'!$V$4:$V$44</c:f>
              <c:numCache>
                <c:formatCode>General</c:formatCode>
                <c:ptCount val="41"/>
                <c:pt idx="0">
                  <c:v>0.36109999999999998</c:v>
                </c:pt>
                <c:pt idx="1">
                  <c:v>0.35593333333333338</c:v>
                </c:pt>
                <c:pt idx="2">
                  <c:v>0.35086666666666666</c:v>
                </c:pt>
                <c:pt idx="3">
                  <c:v>0.34316666666666668</c:v>
                </c:pt>
                <c:pt idx="4">
                  <c:v>0.33646666666666669</c:v>
                </c:pt>
                <c:pt idx="5">
                  <c:v>0.32953333333333334</c:v>
                </c:pt>
                <c:pt idx="6">
                  <c:v>0.32400000000000001</c:v>
                </c:pt>
                <c:pt idx="7">
                  <c:v>0.31586666666666668</c:v>
                </c:pt>
                <c:pt idx="8">
                  <c:v>0.30953333333333333</c:v>
                </c:pt>
                <c:pt idx="9">
                  <c:v>0.3029</c:v>
                </c:pt>
                <c:pt idx="10">
                  <c:v>0.29653333333333332</c:v>
                </c:pt>
                <c:pt idx="11">
                  <c:v>0.29053333333333337</c:v>
                </c:pt>
                <c:pt idx="12">
                  <c:v>0.2843</c:v>
                </c:pt>
                <c:pt idx="13">
                  <c:v>0.27823333333333333</c:v>
                </c:pt>
                <c:pt idx="14">
                  <c:v>0.27253333333333335</c:v>
                </c:pt>
                <c:pt idx="15">
                  <c:v>0.26703333333333334</c:v>
                </c:pt>
                <c:pt idx="16">
                  <c:v>0.26226666666666665</c:v>
                </c:pt>
                <c:pt idx="17">
                  <c:v>0.25743333333333335</c:v>
                </c:pt>
                <c:pt idx="18">
                  <c:v>0.25333333333333335</c:v>
                </c:pt>
                <c:pt idx="19">
                  <c:v>0.25020000000000003</c:v>
                </c:pt>
                <c:pt idx="20">
                  <c:v>0.24743333333333331</c:v>
                </c:pt>
                <c:pt idx="21">
                  <c:v>0.24516666666666667</c:v>
                </c:pt>
                <c:pt idx="22">
                  <c:v>0.24426666666666666</c:v>
                </c:pt>
                <c:pt idx="23">
                  <c:v>0.24363333333333334</c:v>
                </c:pt>
                <c:pt idx="24">
                  <c:v>0.24323333333333333</c:v>
                </c:pt>
                <c:pt idx="25">
                  <c:v>0.24316666666666667</c:v>
                </c:pt>
                <c:pt idx="26">
                  <c:v>0.24310000000000001</c:v>
                </c:pt>
                <c:pt idx="27">
                  <c:v>0.24300000000000002</c:v>
                </c:pt>
                <c:pt idx="28">
                  <c:v>0.24286666666666668</c:v>
                </c:pt>
                <c:pt idx="29">
                  <c:v>0.24273333333333333</c:v>
                </c:pt>
                <c:pt idx="30">
                  <c:v>0.24280000000000002</c:v>
                </c:pt>
                <c:pt idx="31">
                  <c:v>0.2429</c:v>
                </c:pt>
                <c:pt idx="32">
                  <c:v>0.24270000000000003</c:v>
                </c:pt>
                <c:pt idx="33">
                  <c:v>0.24286666666666668</c:v>
                </c:pt>
                <c:pt idx="34">
                  <c:v>0.24306666666666665</c:v>
                </c:pt>
                <c:pt idx="35">
                  <c:v>0.24270000000000003</c:v>
                </c:pt>
                <c:pt idx="36">
                  <c:v>0.24273333333333333</c:v>
                </c:pt>
                <c:pt idx="37">
                  <c:v>0.2427</c:v>
                </c:pt>
                <c:pt idx="38">
                  <c:v>0.24263333333333334</c:v>
                </c:pt>
                <c:pt idx="39">
                  <c:v>0.24273333333333333</c:v>
                </c:pt>
                <c:pt idx="40">
                  <c:v>0.24266666666666667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B9-4125-AF0A-84CC3A115137}"/>
            </c:ext>
          </c:extLst>
        </c:ser>
        <c:ser>
          <c:idx val="5"/>
          <c:order val="5"/>
          <c:tx>
            <c:strRef>
              <c:f>'resultados 15-09-2021'!$X$2</c:f>
              <c:strCache>
                <c:ptCount val="1"/>
                <c:pt idx="0">
                  <c:v>wild type+FASIIb|R|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15-09-2021'!$Z$4:$Z$44</c:f>
              <c:numCache>
                <c:formatCode>General</c:formatCode>
                <c:ptCount val="41"/>
                <c:pt idx="0">
                  <c:v>0.33106666666666668</c:v>
                </c:pt>
                <c:pt idx="1">
                  <c:v>0.28340000000000004</c:v>
                </c:pt>
                <c:pt idx="2">
                  <c:v>0.25800000000000001</c:v>
                </c:pt>
                <c:pt idx="3">
                  <c:v>0.25353333333333333</c:v>
                </c:pt>
                <c:pt idx="4">
                  <c:v>0.25123333333333336</c:v>
                </c:pt>
                <c:pt idx="5">
                  <c:v>0.24956666666666663</c:v>
                </c:pt>
                <c:pt idx="6">
                  <c:v>0.24856666666666669</c:v>
                </c:pt>
                <c:pt idx="7">
                  <c:v>0.24686666666666668</c:v>
                </c:pt>
                <c:pt idx="8">
                  <c:v>0.24606666666666666</c:v>
                </c:pt>
                <c:pt idx="9">
                  <c:v>0.2455333333333333</c:v>
                </c:pt>
                <c:pt idx="10">
                  <c:v>0.2457</c:v>
                </c:pt>
                <c:pt idx="11">
                  <c:v>0.24426666666666666</c:v>
                </c:pt>
                <c:pt idx="12">
                  <c:v>0.24383333333333335</c:v>
                </c:pt>
                <c:pt idx="13">
                  <c:v>0.24343333333333331</c:v>
                </c:pt>
                <c:pt idx="14">
                  <c:v>0.24310000000000001</c:v>
                </c:pt>
                <c:pt idx="15">
                  <c:v>0.2429</c:v>
                </c:pt>
                <c:pt idx="16">
                  <c:v>0.24253333333333335</c:v>
                </c:pt>
                <c:pt idx="17">
                  <c:v>0.2423666666666667</c:v>
                </c:pt>
                <c:pt idx="18">
                  <c:v>0.2419</c:v>
                </c:pt>
                <c:pt idx="19">
                  <c:v>0.2422</c:v>
                </c:pt>
                <c:pt idx="20">
                  <c:v>0.2419</c:v>
                </c:pt>
                <c:pt idx="21">
                  <c:v>0.2419</c:v>
                </c:pt>
                <c:pt idx="22">
                  <c:v>0.2419</c:v>
                </c:pt>
                <c:pt idx="23">
                  <c:v>0.24213333333333331</c:v>
                </c:pt>
                <c:pt idx="24">
                  <c:v>0.24250000000000002</c:v>
                </c:pt>
                <c:pt idx="25">
                  <c:v>0.24263333333333334</c:v>
                </c:pt>
                <c:pt idx="26">
                  <c:v>0.24260000000000001</c:v>
                </c:pt>
                <c:pt idx="27">
                  <c:v>0.24203333333333332</c:v>
                </c:pt>
                <c:pt idx="28">
                  <c:v>0.24199999999999999</c:v>
                </c:pt>
                <c:pt idx="29">
                  <c:v>0.24199999999999999</c:v>
                </c:pt>
                <c:pt idx="30">
                  <c:v>0.24206666666666668</c:v>
                </c:pt>
                <c:pt idx="31">
                  <c:v>0.24196666666666666</c:v>
                </c:pt>
                <c:pt idx="32">
                  <c:v>0.24183333333333334</c:v>
                </c:pt>
                <c:pt idx="33">
                  <c:v>0.24176666666666666</c:v>
                </c:pt>
                <c:pt idx="34">
                  <c:v>0.24179999999999999</c:v>
                </c:pt>
                <c:pt idx="35">
                  <c:v>0.2417</c:v>
                </c:pt>
                <c:pt idx="36">
                  <c:v>0.24176666666666666</c:v>
                </c:pt>
                <c:pt idx="37">
                  <c:v>0.24209999999999998</c:v>
                </c:pt>
                <c:pt idx="38">
                  <c:v>0.24213333333333331</c:v>
                </c:pt>
                <c:pt idx="39">
                  <c:v>0.24226666666666666</c:v>
                </c:pt>
                <c:pt idx="40">
                  <c:v>0.24226666666666671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DB9-4125-AF0A-84CC3A11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764352"/>
        <c:axId val="-8326939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15-09-2021'!$AB$2</c15:sqref>
                        </c15:formulaRef>
                      </c:ext>
                    </c:extLst>
                    <c:strCache>
                      <c:ptCount val="1"/>
                      <c:pt idx="0">
                        <c:v>fas1∆+pTA1(B)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15-09-2021'!$B$4:$C$44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0.3524</c:v>
                        </c:pt>
                        <c:pt idx="1">
                          <c:v>0.3491</c:v>
                        </c:pt>
                        <c:pt idx="2">
                          <c:v>0.344</c:v>
                        </c:pt>
                        <c:pt idx="3">
                          <c:v>0.3382</c:v>
                        </c:pt>
                        <c:pt idx="4">
                          <c:v>0.3338</c:v>
                        </c:pt>
                        <c:pt idx="5">
                          <c:v>0.3273</c:v>
                        </c:pt>
                        <c:pt idx="6">
                          <c:v>0.322</c:v>
                        </c:pt>
                        <c:pt idx="7">
                          <c:v>0.3166</c:v>
                        </c:pt>
                        <c:pt idx="8">
                          <c:v>0.3107</c:v>
                        </c:pt>
                        <c:pt idx="9">
                          <c:v>0.3072</c:v>
                        </c:pt>
                        <c:pt idx="10">
                          <c:v>0.2999</c:v>
                        </c:pt>
                        <c:pt idx="11">
                          <c:v>0.2949</c:v>
                        </c:pt>
                        <c:pt idx="12">
                          <c:v>0.2899</c:v>
                        </c:pt>
                        <c:pt idx="13">
                          <c:v>0.2841</c:v>
                        </c:pt>
                        <c:pt idx="14">
                          <c:v>0.279</c:v>
                        </c:pt>
                        <c:pt idx="15">
                          <c:v>0.2737</c:v>
                        </c:pt>
                        <c:pt idx="16">
                          <c:v>0.2689</c:v>
                        </c:pt>
                        <c:pt idx="17">
                          <c:v>0.2639</c:v>
                        </c:pt>
                        <c:pt idx="18">
                          <c:v>0.2592</c:v>
                        </c:pt>
                        <c:pt idx="19">
                          <c:v>0.2548</c:v>
                        </c:pt>
                        <c:pt idx="20">
                          <c:v>0.2499</c:v>
                        </c:pt>
                        <c:pt idx="21">
                          <c:v>0.2453</c:v>
                        </c:pt>
                        <c:pt idx="22">
                          <c:v>0.2415</c:v>
                        </c:pt>
                        <c:pt idx="23">
                          <c:v>0.2378</c:v>
                        </c:pt>
                        <c:pt idx="24">
                          <c:v>0.2338</c:v>
                        </c:pt>
                        <c:pt idx="25">
                          <c:v>0.2307</c:v>
                        </c:pt>
                        <c:pt idx="26">
                          <c:v>0.2289</c:v>
                        </c:pt>
                        <c:pt idx="27">
                          <c:v>0.2268</c:v>
                        </c:pt>
                        <c:pt idx="28">
                          <c:v>0.2258</c:v>
                        </c:pt>
                        <c:pt idx="29">
                          <c:v>0.2249</c:v>
                        </c:pt>
                        <c:pt idx="30">
                          <c:v>0.2239</c:v>
                        </c:pt>
                        <c:pt idx="31">
                          <c:v>0.2238</c:v>
                        </c:pt>
                        <c:pt idx="32">
                          <c:v>0.2238</c:v>
                        </c:pt>
                        <c:pt idx="33">
                          <c:v>0.2235</c:v>
                        </c:pt>
                        <c:pt idx="34">
                          <c:v>0.2245</c:v>
                        </c:pt>
                        <c:pt idx="35">
                          <c:v>0.223</c:v>
                        </c:pt>
                        <c:pt idx="36">
                          <c:v>0.2233</c:v>
                        </c:pt>
                        <c:pt idx="37">
                          <c:v>0.2233</c:v>
                        </c:pt>
                        <c:pt idx="38">
                          <c:v>0.2233</c:v>
                        </c:pt>
                        <c:pt idx="39">
                          <c:v>0.2229</c:v>
                        </c:pt>
                        <c:pt idx="40">
                          <c:v>0.2229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</c:lvl>
                    </c:multiLvlStrCache>
                  </c:multiLvlStr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15-09-2021'!$AD$4:$AD$44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0.37469999999999998</c:v>
                      </c:pt>
                      <c:pt idx="1">
                        <c:v>0.37183333333333329</c:v>
                      </c:pt>
                      <c:pt idx="2">
                        <c:v>0.36680000000000001</c:v>
                      </c:pt>
                      <c:pt idx="3">
                        <c:v>0.36096666666666666</c:v>
                      </c:pt>
                      <c:pt idx="4">
                        <c:v>0.35579999999999995</c:v>
                      </c:pt>
                      <c:pt idx="5">
                        <c:v>0.3498666666666666</c:v>
                      </c:pt>
                      <c:pt idx="6">
                        <c:v>0.34410000000000002</c:v>
                      </c:pt>
                      <c:pt idx="7">
                        <c:v>0.3382</c:v>
                      </c:pt>
                      <c:pt idx="8">
                        <c:v>0.33279999999999998</c:v>
                      </c:pt>
                      <c:pt idx="9">
                        <c:v>0.32696666666666668</c:v>
                      </c:pt>
                      <c:pt idx="10">
                        <c:v>0.32116666666666666</c:v>
                      </c:pt>
                      <c:pt idx="11">
                        <c:v>0.31536666666666663</c:v>
                      </c:pt>
                      <c:pt idx="12">
                        <c:v>0.31023333333333331</c:v>
                      </c:pt>
                      <c:pt idx="13">
                        <c:v>0.30436666666666667</c:v>
                      </c:pt>
                      <c:pt idx="14">
                        <c:v>0.2989</c:v>
                      </c:pt>
                      <c:pt idx="15">
                        <c:v>0.29319999999999996</c:v>
                      </c:pt>
                      <c:pt idx="16">
                        <c:v>0.28796666666666665</c:v>
                      </c:pt>
                      <c:pt idx="17">
                        <c:v>0.28253333333333336</c:v>
                      </c:pt>
                      <c:pt idx="18">
                        <c:v>0.27736666666666665</c:v>
                      </c:pt>
                      <c:pt idx="19">
                        <c:v>0.27243333333333336</c:v>
                      </c:pt>
                      <c:pt idx="20">
                        <c:v>0.26746666666666669</c:v>
                      </c:pt>
                      <c:pt idx="21">
                        <c:v>0.26243333333333335</c:v>
                      </c:pt>
                      <c:pt idx="22">
                        <c:v>0.25779999999999997</c:v>
                      </c:pt>
                      <c:pt idx="23">
                        <c:v>0.25309999999999999</c:v>
                      </c:pt>
                      <c:pt idx="24">
                        <c:v>0.24853333333333336</c:v>
                      </c:pt>
                      <c:pt idx="25">
                        <c:v>0.24396666666666667</c:v>
                      </c:pt>
                      <c:pt idx="26">
                        <c:v>0.2399</c:v>
                      </c:pt>
                      <c:pt idx="27">
                        <c:v>0.23603333333333334</c:v>
                      </c:pt>
                      <c:pt idx="28">
                        <c:v>0.23240000000000002</c:v>
                      </c:pt>
                      <c:pt idx="29">
                        <c:v>0.22836666666666669</c:v>
                      </c:pt>
                      <c:pt idx="30">
                        <c:v>0.22509999999999999</c:v>
                      </c:pt>
                      <c:pt idx="31">
                        <c:v>0.22236666666666668</c:v>
                      </c:pt>
                      <c:pt idx="32">
                        <c:v>0.21970000000000001</c:v>
                      </c:pt>
                      <c:pt idx="33">
                        <c:v>0.21776666666666666</c:v>
                      </c:pt>
                      <c:pt idx="34">
                        <c:v>0.21603333333333333</c:v>
                      </c:pt>
                      <c:pt idx="35">
                        <c:v>0.215</c:v>
                      </c:pt>
                      <c:pt idx="36">
                        <c:v>0.21420000000000003</c:v>
                      </c:pt>
                      <c:pt idx="37">
                        <c:v>0.21409999999999998</c:v>
                      </c:pt>
                      <c:pt idx="38">
                        <c:v>0.21363333333333334</c:v>
                      </c:pt>
                      <c:pt idx="39">
                        <c:v>0.21376666666666666</c:v>
                      </c:pt>
                      <c:pt idx="40">
                        <c:v>0.2132333333333333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1DB9-4125-AF0A-84CC3A11513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15-09-2021'!$AF$2</c15:sqref>
                        </c15:formulaRef>
                      </c:ext>
                    </c:extLst>
                    <c:strCache>
                      <c:ptCount val="1"/>
                      <c:pt idx="0">
                        <c:v>fas1∆+pTA1|R|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15-09-2021'!$AH$4:$AH$44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0.44494999999999996</c:v>
                      </c:pt>
                      <c:pt idx="1">
                        <c:v>0.44135000000000002</c:v>
                      </c:pt>
                      <c:pt idx="2">
                        <c:v>0.43714999999999998</c:v>
                      </c:pt>
                      <c:pt idx="3">
                        <c:v>0.43195</c:v>
                      </c:pt>
                      <c:pt idx="4">
                        <c:v>0.42564999999999997</c:v>
                      </c:pt>
                      <c:pt idx="5">
                        <c:v>0.41949999999999998</c:v>
                      </c:pt>
                      <c:pt idx="6">
                        <c:v>0.41270000000000001</c:v>
                      </c:pt>
                      <c:pt idx="7">
                        <c:v>0.33179999999999998</c:v>
                      </c:pt>
                      <c:pt idx="8">
                        <c:v>0.36675000000000002</c:v>
                      </c:pt>
                      <c:pt idx="9">
                        <c:v>0.36009999999999998</c:v>
                      </c:pt>
                      <c:pt idx="10">
                        <c:v>0.35429999999999995</c:v>
                      </c:pt>
                      <c:pt idx="11">
                        <c:v>0.34775</c:v>
                      </c:pt>
                      <c:pt idx="12">
                        <c:v>0.34150000000000003</c:v>
                      </c:pt>
                      <c:pt idx="13">
                        <c:v>0.33550000000000002</c:v>
                      </c:pt>
                      <c:pt idx="14">
                        <c:v>0.32869999999999999</c:v>
                      </c:pt>
                      <c:pt idx="15">
                        <c:v>0.32320000000000004</c:v>
                      </c:pt>
                      <c:pt idx="16">
                        <c:v>0.31705</c:v>
                      </c:pt>
                      <c:pt idx="17">
                        <c:v>0.31164999999999998</c:v>
                      </c:pt>
                      <c:pt idx="18">
                        <c:v>0.30625000000000002</c:v>
                      </c:pt>
                      <c:pt idx="19">
                        <c:v>0.30010000000000003</c:v>
                      </c:pt>
                      <c:pt idx="20">
                        <c:v>0.29535</c:v>
                      </c:pt>
                      <c:pt idx="21">
                        <c:v>0.29015000000000002</c:v>
                      </c:pt>
                      <c:pt idx="22">
                        <c:v>0.2848</c:v>
                      </c:pt>
                      <c:pt idx="23">
                        <c:v>0.27980000000000005</c:v>
                      </c:pt>
                      <c:pt idx="24">
                        <c:v>0.27439999999999998</c:v>
                      </c:pt>
                      <c:pt idx="25">
                        <c:v>0.27090000000000003</c:v>
                      </c:pt>
                      <c:pt idx="26">
                        <c:v>0.26539999999999997</c:v>
                      </c:pt>
                      <c:pt idx="27">
                        <c:v>0.26180000000000003</c:v>
                      </c:pt>
                      <c:pt idx="28">
                        <c:v>0.25734999999999997</c:v>
                      </c:pt>
                      <c:pt idx="29">
                        <c:v>0.25295000000000001</c:v>
                      </c:pt>
                      <c:pt idx="30">
                        <c:v>0.25</c:v>
                      </c:pt>
                      <c:pt idx="31">
                        <c:v>0.24695</c:v>
                      </c:pt>
                      <c:pt idx="32">
                        <c:v>0.245</c:v>
                      </c:pt>
                      <c:pt idx="33">
                        <c:v>0.2424</c:v>
                      </c:pt>
                      <c:pt idx="34">
                        <c:v>0.24080000000000001</c:v>
                      </c:pt>
                      <c:pt idx="35">
                        <c:v>0.2392</c:v>
                      </c:pt>
                      <c:pt idx="36">
                        <c:v>0.23954999999999999</c:v>
                      </c:pt>
                      <c:pt idx="37">
                        <c:v>0.23949999999999999</c:v>
                      </c:pt>
                      <c:pt idx="38">
                        <c:v>0.23875000000000002</c:v>
                      </c:pt>
                      <c:pt idx="39">
                        <c:v>0.23820000000000002</c:v>
                      </c:pt>
                      <c:pt idx="40">
                        <c:v>0.23849999999999999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1DB9-4125-AF0A-84CC3A11513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15-09-2021'!$AJ$2</c15:sqref>
                        </c15:formulaRef>
                      </c:ext>
                    </c:extLst>
                    <c:strCache>
                      <c:ptCount val="1"/>
                      <c:pt idx="0">
                        <c:v>fas1∆+FASIIb(B)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15-09-2021'!$AL$4:$AL$44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0.40560000000000002</c:v>
                      </c:pt>
                      <c:pt idx="1">
                        <c:v>0.40423333333333328</c:v>
                      </c:pt>
                      <c:pt idx="2">
                        <c:v>0.4007</c:v>
                      </c:pt>
                      <c:pt idx="3">
                        <c:v>0.39700000000000002</c:v>
                      </c:pt>
                      <c:pt idx="4">
                        <c:v>0.39346666666666669</c:v>
                      </c:pt>
                      <c:pt idx="5">
                        <c:v>0.38956666666666667</c:v>
                      </c:pt>
                      <c:pt idx="6">
                        <c:v>0.38583333333333331</c:v>
                      </c:pt>
                      <c:pt idx="7">
                        <c:v>0.38213333333333327</c:v>
                      </c:pt>
                      <c:pt idx="8">
                        <c:v>0.37799999999999995</c:v>
                      </c:pt>
                      <c:pt idx="9">
                        <c:v>0.3741666666666667</c:v>
                      </c:pt>
                      <c:pt idx="10">
                        <c:v>0.37023333333333336</c:v>
                      </c:pt>
                      <c:pt idx="11">
                        <c:v>0.3661666666666667</c:v>
                      </c:pt>
                      <c:pt idx="12">
                        <c:v>0.36223333333333335</c:v>
                      </c:pt>
                      <c:pt idx="13">
                        <c:v>0.35820000000000002</c:v>
                      </c:pt>
                      <c:pt idx="14">
                        <c:v>0.35410000000000003</c:v>
                      </c:pt>
                      <c:pt idx="15">
                        <c:v>0.3499666666666667</c:v>
                      </c:pt>
                      <c:pt idx="16">
                        <c:v>0.3463</c:v>
                      </c:pt>
                      <c:pt idx="17">
                        <c:v>0.34250000000000003</c:v>
                      </c:pt>
                      <c:pt idx="18">
                        <c:v>0.33860000000000001</c:v>
                      </c:pt>
                      <c:pt idx="19">
                        <c:v>0.33479999999999999</c:v>
                      </c:pt>
                      <c:pt idx="20">
                        <c:v>0.33083333333333331</c:v>
                      </c:pt>
                      <c:pt idx="21">
                        <c:v>0.32679999999999998</c:v>
                      </c:pt>
                      <c:pt idx="22">
                        <c:v>0.32316666666666666</c:v>
                      </c:pt>
                      <c:pt idx="23">
                        <c:v>0.31943333333333335</c:v>
                      </c:pt>
                      <c:pt idx="24">
                        <c:v>0.31569999999999998</c:v>
                      </c:pt>
                      <c:pt idx="25">
                        <c:v>0.31223333333333336</c:v>
                      </c:pt>
                      <c:pt idx="26">
                        <c:v>0.30853333333333333</c:v>
                      </c:pt>
                      <c:pt idx="27">
                        <c:v>0.30483333333333335</c:v>
                      </c:pt>
                      <c:pt idx="28">
                        <c:v>0.30150000000000005</c:v>
                      </c:pt>
                      <c:pt idx="29">
                        <c:v>0.29796666666666666</c:v>
                      </c:pt>
                      <c:pt idx="30">
                        <c:v>0.29423333333333329</c:v>
                      </c:pt>
                      <c:pt idx="31">
                        <c:v>0.29089999999999999</c:v>
                      </c:pt>
                      <c:pt idx="32">
                        <c:v>0.28756666666666669</c:v>
                      </c:pt>
                      <c:pt idx="33">
                        <c:v>0.28413333333333329</c:v>
                      </c:pt>
                      <c:pt idx="34">
                        <c:v>0.28086666666666665</c:v>
                      </c:pt>
                      <c:pt idx="35">
                        <c:v>0.27733333333333332</c:v>
                      </c:pt>
                      <c:pt idx="36">
                        <c:v>0.27460000000000001</c:v>
                      </c:pt>
                      <c:pt idx="37">
                        <c:v>0.27113333333333339</c:v>
                      </c:pt>
                      <c:pt idx="38">
                        <c:v>0.26786666666666664</c:v>
                      </c:pt>
                      <c:pt idx="39">
                        <c:v>0.26473333333333332</c:v>
                      </c:pt>
                      <c:pt idx="40">
                        <c:v>0.26166666666666666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DB9-4125-AF0A-84CC3A11513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15-09-2021'!$AN$2</c15:sqref>
                        </c15:formulaRef>
                      </c:ext>
                    </c:extLst>
                    <c:strCache>
                      <c:ptCount val="1"/>
                      <c:pt idx="0">
                        <c:v>fas1∆+FASIIb|R|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15-09-2021'!$AP$4:$AP$44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0.40576666666666666</c:v>
                      </c:pt>
                      <c:pt idx="1">
                        <c:v>0.40453333333333336</c:v>
                      </c:pt>
                      <c:pt idx="2">
                        <c:v>0.40146666666666669</c:v>
                      </c:pt>
                      <c:pt idx="3">
                        <c:v>0.39796666666666664</c:v>
                      </c:pt>
                      <c:pt idx="4">
                        <c:v>0.39440000000000003</c:v>
                      </c:pt>
                      <c:pt idx="5">
                        <c:v>0.39066666666666666</c:v>
                      </c:pt>
                      <c:pt idx="6">
                        <c:v>0.3871</c:v>
                      </c:pt>
                      <c:pt idx="7">
                        <c:v>0.38336666666666669</c:v>
                      </c:pt>
                      <c:pt idx="8">
                        <c:v>0.37963333333333332</c:v>
                      </c:pt>
                      <c:pt idx="9">
                        <c:v>0.37589999999999996</c:v>
                      </c:pt>
                      <c:pt idx="10">
                        <c:v>0.37203333333333327</c:v>
                      </c:pt>
                      <c:pt idx="11">
                        <c:v>0.36796666666666661</c:v>
                      </c:pt>
                      <c:pt idx="12">
                        <c:v>0.36396666666666672</c:v>
                      </c:pt>
                      <c:pt idx="13">
                        <c:v>0.3600666666666667</c:v>
                      </c:pt>
                      <c:pt idx="14">
                        <c:v>0.35610000000000003</c:v>
                      </c:pt>
                      <c:pt idx="15">
                        <c:v>0.35223333333333334</c:v>
                      </c:pt>
                      <c:pt idx="16">
                        <c:v>0.34823333333333334</c:v>
                      </c:pt>
                      <c:pt idx="17">
                        <c:v>0.34423333333333334</c:v>
                      </c:pt>
                      <c:pt idx="18">
                        <c:v>0.34033333333333332</c:v>
                      </c:pt>
                      <c:pt idx="19">
                        <c:v>0.33646666666666669</c:v>
                      </c:pt>
                      <c:pt idx="20">
                        <c:v>0.33246666666666669</c:v>
                      </c:pt>
                      <c:pt idx="21">
                        <c:v>0.32876666666666671</c:v>
                      </c:pt>
                      <c:pt idx="22">
                        <c:v>0.3247666666666667</c:v>
                      </c:pt>
                      <c:pt idx="23">
                        <c:v>0.3211</c:v>
                      </c:pt>
                      <c:pt idx="24">
                        <c:v>0.3173333333333333</c:v>
                      </c:pt>
                      <c:pt idx="25">
                        <c:v>0.31373333333333336</c:v>
                      </c:pt>
                      <c:pt idx="26">
                        <c:v>0.30996666666666667</c:v>
                      </c:pt>
                      <c:pt idx="27">
                        <c:v>0.30633333333333335</c:v>
                      </c:pt>
                      <c:pt idx="28">
                        <c:v>0.30249999999999999</c:v>
                      </c:pt>
                      <c:pt idx="29">
                        <c:v>0.29883333333333334</c:v>
                      </c:pt>
                      <c:pt idx="30">
                        <c:v>0.29536666666666672</c:v>
                      </c:pt>
                      <c:pt idx="31">
                        <c:v>0.29173333333333334</c:v>
                      </c:pt>
                      <c:pt idx="32">
                        <c:v>0.28843333333333332</c:v>
                      </c:pt>
                      <c:pt idx="33">
                        <c:v>0.28503333333333331</c:v>
                      </c:pt>
                      <c:pt idx="34">
                        <c:v>0.28136666666666671</c:v>
                      </c:pt>
                      <c:pt idx="35">
                        <c:v>0.27783333333333332</c:v>
                      </c:pt>
                      <c:pt idx="36">
                        <c:v>0.27453333333333335</c:v>
                      </c:pt>
                      <c:pt idx="37">
                        <c:v>0.27096666666666663</c:v>
                      </c:pt>
                      <c:pt idx="38">
                        <c:v>0.26750000000000002</c:v>
                      </c:pt>
                      <c:pt idx="39">
                        <c:v>0.26406666666666667</c:v>
                      </c:pt>
                      <c:pt idx="40">
                        <c:v>0.26079999999999998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DB9-4125-AF0A-84CC3A11513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15-09-2021'!$AR$2</c15:sqref>
                        </c15:formulaRef>
                      </c:ext>
                    </c:extLst>
                    <c:strCache>
                      <c:ptCount val="1"/>
                      <c:pt idx="0">
                        <c:v>fas2∆+pTA1(B)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15-09-2021'!$AT$4:$AT$23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0.43096666666666666</c:v>
                      </c:pt>
                      <c:pt idx="1">
                        <c:v>0.42700000000000005</c:v>
                      </c:pt>
                      <c:pt idx="2">
                        <c:v>0.42003333333333331</c:v>
                      </c:pt>
                      <c:pt idx="3">
                        <c:v>0.41270000000000001</c:v>
                      </c:pt>
                      <c:pt idx="4">
                        <c:v>0.40529999999999999</c:v>
                      </c:pt>
                      <c:pt idx="5">
                        <c:v>0.39786666666666665</c:v>
                      </c:pt>
                      <c:pt idx="6">
                        <c:v>0.3903666666666667</c:v>
                      </c:pt>
                      <c:pt idx="7">
                        <c:v>0.38280000000000003</c:v>
                      </c:pt>
                      <c:pt idx="8">
                        <c:v>0.37536666666666668</c:v>
                      </c:pt>
                      <c:pt idx="9">
                        <c:v>0.36786666666666673</c:v>
                      </c:pt>
                      <c:pt idx="10">
                        <c:v>0.36076666666666668</c:v>
                      </c:pt>
                      <c:pt idx="11">
                        <c:v>0.3537333333333334</c:v>
                      </c:pt>
                      <c:pt idx="12">
                        <c:v>0.3468</c:v>
                      </c:pt>
                      <c:pt idx="13">
                        <c:v>0.34</c:v>
                      </c:pt>
                      <c:pt idx="14">
                        <c:v>0.33363333333333339</c:v>
                      </c:pt>
                      <c:pt idx="15">
                        <c:v>0.32753333333333329</c:v>
                      </c:pt>
                      <c:pt idx="16">
                        <c:v>0.32153333333333328</c:v>
                      </c:pt>
                      <c:pt idx="17">
                        <c:v>0.31586666666666668</c:v>
                      </c:pt>
                      <c:pt idx="18">
                        <c:v>0.31083333333333335</c:v>
                      </c:pt>
                      <c:pt idx="19">
                        <c:v>0.30630000000000002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DB9-4125-AF0A-84CC3A11513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15-09-2021'!$AV$2</c15:sqref>
                        </c15:formulaRef>
                      </c:ext>
                    </c:extLst>
                    <c:strCache>
                      <c:ptCount val="1"/>
                      <c:pt idx="0">
                        <c:v>fas2∆+pTA1|R|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15-09-2021'!$AX$4:$AX$44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0.45553333333333335</c:v>
                      </c:pt>
                      <c:pt idx="1">
                        <c:v>0.44439999999999996</c:v>
                      </c:pt>
                      <c:pt idx="2">
                        <c:v>0.43790000000000001</c:v>
                      </c:pt>
                      <c:pt idx="3">
                        <c:v>0.43096666666666666</c:v>
                      </c:pt>
                      <c:pt idx="4">
                        <c:v>0.42380000000000001</c:v>
                      </c:pt>
                      <c:pt idx="5">
                        <c:v>0.41653333333333337</c:v>
                      </c:pt>
                      <c:pt idx="6">
                        <c:v>0.40910000000000002</c:v>
                      </c:pt>
                      <c:pt idx="7">
                        <c:v>0.4015333333333333</c:v>
                      </c:pt>
                      <c:pt idx="8">
                        <c:v>0.39446666666666669</c:v>
                      </c:pt>
                      <c:pt idx="9">
                        <c:v>0.38706666666666667</c:v>
                      </c:pt>
                      <c:pt idx="10">
                        <c:v>0.37973333333333331</c:v>
                      </c:pt>
                      <c:pt idx="11">
                        <c:v>0.37256666666666666</c:v>
                      </c:pt>
                      <c:pt idx="12">
                        <c:v>0.3654</c:v>
                      </c:pt>
                      <c:pt idx="13">
                        <c:v>0.35876666666666668</c:v>
                      </c:pt>
                      <c:pt idx="14">
                        <c:v>0.35226666666666667</c:v>
                      </c:pt>
                      <c:pt idx="15">
                        <c:v>0.34586666666666671</c:v>
                      </c:pt>
                      <c:pt idx="16">
                        <c:v>0.3395333333333333</c:v>
                      </c:pt>
                      <c:pt idx="17">
                        <c:v>0.33349999999999996</c:v>
                      </c:pt>
                      <c:pt idx="18">
                        <c:v>0.32783333333333331</c:v>
                      </c:pt>
                      <c:pt idx="19">
                        <c:v>0.32333333333333331</c:v>
                      </c:pt>
                      <c:pt idx="20">
                        <c:v>0.31873333333333337</c:v>
                      </c:pt>
                      <c:pt idx="21">
                        <c:v>0.31513333333333332</c:v>
                      </c:pt>
                      <c:pt idx="22">
                        <c:v>0.31276666666666664</c:v>
                      </c:pt>
                      <c:pt idx="23">
                        <c:v>0.31176666666666669</c:v>
                      </c:pt>
                      <c:pt idx="24">
                        <c:v>0.31096666666666667</c:v>
                      </c:pt>
                      <c:pt idx="25">
                        <c:v>0.31073333333333336</c:v>
                      </c:pt>
                      <c:pt idx="26">
                        <c:v>0.3106666666666667</c:v>
                      </c:pt>
                      <c:pt idx="27">
                        <c:v>0.31060000000000004</c:v>
                      </c:pt>
                      <c:pt idx="28">
                        <c:v>0.31080000000000002</c:v>
                      </c:pt>
                      <c:pt idx="29">
                        <c:v>0.31079999999999997</c:v>
                      </c:pt>
                      <c:pt idx="30">
                        <c:v>0.31086666666666662</c:v>
                      </c:pt>
                      <c:pt idx="31">
                        <c:v>0.31103333333333333</c:v>
                      </c:pt>
                      <c:pt idx="32">
                        <c:v>0.31130000000000002</c:v>
                      </c:pt>
                      <c:pt idx="33">
                        <c:v>0.31140000000000001</c:v>
                      </c:pt>
                      <c:pt idx="34">
                        <c:v>0.3115</c:v>
                      </c:pt>
                      <c:pt idx="35">
                        <c:v>0.31169999999999998</c:v>
                      </c:pt>
                      <c:pt idx="36">
                        <c:v>0.31169999999999998</c:v>
                      </c:pt>
                      <c:pt idx="37">
                        <c:v>0.312</c:v>
                      </c:pt>
                      <c:pt idx="38">
                        <c:v>0.31219999999999998</c:v>
                      </c:pt>
                      <c:pt idx="39">
                        <c:v>0.31226666666666669</c:v>
                      </c:pt>
                      <c:pt idx="40">
                        <c:v>0.31226666666666669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1DB9-4125-AF0A-84CC3A11513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15-09-2021'!$AZ$2</c15:sqref>
                        </c15:formulaRef>
                      </c:ext>
                    </c:extLst>
                    <c:strCache>
                      <c:ptCount val="1"/>
                      <c:pt idx="0">
                        <c:v>fas2FASIIb(B)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15-09-2021'!$BB$4:$BB$40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0.39913333333333334</c:v>
                      </c:pt>
                      <c:pt idx="1">
                        <c:v>0.39386666666666664</c:v>
                      </c:pt>
                      <c:pt idx="2">
                        <c:v>0.3871</c:v>
                      </c:pt>
                      <c:pt idx="3">
                        <c:v>0.38036666666666669</c:v>
                      </c:pt>
                      <c:pt idx="4">
                        <c:v>0.37313333333333332</c:v>
                      </c:pt>
                      <c:pt idx="5">
                        <c:v>0.36579999999999996</c:v>
                      </c:pt>
                      <c:pt idx="6">
                        <c:v>0.35860000000000003</c:v>
                      </c:pt>
                      <c:pt idx="7">
                        <c:v>0.35169999999999996</c:v>
                      </c:pt>
                      <c:pt idx="8">
                        <c:v>0.34470000000000001</c:v>
                      </c:pt>
                      <c:pt idx="9">
                        <c:v>0.3375333333333333</c:v>
                      </c:pt>
                      <c:pt idx="10">
                        <c:v>0.33089999999999997</c:v>
                      </c:pt>
                      <c:pt idx="11">
                        <c:v>0.32463333333333333</c:v>
                      </c:pt>
                      <c:pt idx="12">
                        <c:v>0.31810000000000005</c:v>
                      </c:pt>
                      <c:pt idx="13">
                        <c:v>0.31186666666666668</c:v>
                      </c:pt>
                      <c:pt idx="14">
                        <c:v>0.30593333333333333</c:v>
                      </c:pt>
                      <c:pt idx="15">
                        <c:v>0.30016666666666664</c:v>
                      </c:pt>
                      <c:pt idx="16">
                        <c:v>0.29446666666666665</c:v>
                      </c:pt>
                      <c:pt idx="17">
                        <c:v>0.28889999999999999</c:v>
                      </c:pt>
                      <c:pt idx="18">
                        <c:v>0.28373333333333334</c:v>
                      </c:pt>
                      <c:pt idx="19">
                        <c:v>0.27866666666666667</c:v>
                      </c:pt>
                      <c:pt idx="20">
                        <c:v>0.27376666666666666</c:v>
                      </c:pt>
                      <c:pt idx="21">
                        <c:v>0.26916666666666672</c:v>
                      </c:pt>
                      <c:pt idx="22">
                        <c:v>0.26456666666666667</c:v>
                      </c:pt>
                      <c:pt idx="23">
                        <c:v>0.26066666666666666</c:v>
                      </c:pt>
                      <c:pt idx="24">
                        <c:v>0.25686666666666663</c:v>
                      </c:pt>
                      <c:pt idx="25">
                        <c:v>0.25316666666666671</c:v>
                      </c:pt>
                      <c:pt idx="26">
                        <c:v>0.25019999999999998</c:v>
                      </c:pt>
                      <c:pt idx="27">
                        <c:v>0.24763333333333334</c:v>
                      </c:pt>
                      <c:pt idx="28">
                        <c:v>0.24596666666666667</c:v>
                      </c:pt>
                      <c:pt idx="29">
                        <c:v>0.24490000000000001</c:v>
                      </c:pt>
                      <c:pt idx="30">
                        <c:v>0.24493333333333334</c:v>
                      </c:pt>
                      <c:pt idx="31">
                        <c:v>0.245</c:v>
                      </c:pt>
                      <c:pt idx="32">
                        <c:v>0.24466666666666667</c:v>
                      </c:pt>
                      <c:pt idx="33">
                        <c:v>0.24456666666666668</c:v>
                      </c:pt>
                      <c:pt idx="34">
                        <c:v>0.24496666666666667</c:v>
                      </c:pt>
                      <c:pt idx="35">
                        <c:v>0.245</c:v>
                      </c:pt>
                      <c:pt idx="36">
                        <c:v>0.24510000000000001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1DB9-4125-AF0A-84CC3A11513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15-09-2021'!$BD$2</c15:sqref>
                        </c15:formulaRef>
                      </c:ext>
                    </c:extLst>
                    <c:strCache>
                      <c:ptCount val="1"/>
                      <c:pt idx="0">
                        <c:v>fas2∆+FASIIb|R|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15-09-2021'!$BF$4:$BF$44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0.43526666666666669</c:v>
                      </c:pt>
                      <c:pt idx="1">
                        <c:v>0.43406666666666666</c:v>
                      </c:pt>
                      <c:pt idx="2">
                        <c:v>0.42926666666666669</c:v>
                      </c:pt>
                      <c:pt idx="3">
                        <c:v>0.42060000000000003</c:v>
                      </c:pt>
                      <c:pt idx="4">
                        <c:v>0.37020000000000003</c:v>
                      </c:pt>
                      <c:pt idx="5">
                        <c:v>0.36296666666666666</c:v>
                      </c:pt>
                      <c:pt idx="6">
                        <c:v>0.35586666666666672</c:v>
                      </c:pt>
                      <c:pt idx="7">
                        <c:v>0.3488</c:v>
                      </c:pt>
                      <c:pt idx="8">
                        <c:v>0.34216666666666667</c:v>
                      </c:pt>
                      <c:pt idx="9">
                        <c:v>0.33486666666666665</c:v>
                      </c:pt>
                      <c:pt idx="10">
                        <c:v>0.32823333333333332</c:v>
                      </c:pt>
                      <c:pt idx="11">
                        <c:v>0.32160000000000005</c:v>
                      </c:pt>
                      <c:pt idx="12">
                        <c:v>0.315</c:v>
                      </c:pt>
                      <c:pt idx="13">
                        <c:v>0.30903333333333333</c:v>
                      </c:pt>
                      <c:pt idx="14">
                        <c:v>0.30270000000000002</c:v>
                      </c:pt>
                      <c:pt idx="15">
                        <c:v>0.29680000000000001</c:v>
                      </c:pt>
                      <c:pt idx="16">
                        <c:v>0.29099999999999998</c:v>
                      </c:pt>
                      <c:pt idx="17">
                        <c:v>0.28543333333333337</c:v>
                      </c:pt>
                      <c:pt idx="18">
                        <c:v>0.28006666666666663</c:v>
                      </c:pt>
                      <c:pt idx="19">
                        <c:v>0.27513333333333329</c:v>
                      </c:pt>
                      <c:pt idx="20">
                        <c:v>0.2698666666666667</c:v>
                      </c:pt>
                      <c:pt idx="21">
                        <c:v>0.26489999999999997</c:v>
                      </c:pt>
                      <c:pt idx="22">
                        <c:v>0.26006666666666667</c:v>
                      </c:pt>
                      <c:pt idx="23">
                        <c:v>0.25629999999999997</c:v>
                      </c:pt>
                      <c:pt idx="24">
                        <c:v>0.25223333333333336</c:v>
                      </c:pt>
                      <c:pt idx="25">
                        <c:v>0.24939999999999998</c:v>
                      </c:pt>
                      <c:pt idx="26">
                        <c:v>0.24739999999999998</c:v>
                      </c:pt>
                      <c:pt idx="27">
                        <c:v>0.24613333333333332</c:v>
                      </c:pt>
                      <c:pt idx="28">
                        <c:v>0.24580000000000002</c:v>
                      </c:pt>
                      <c:pt idx="29">
                        <c:v>0.24543333333333331</c:v>
                      </c:pt>
                      <c:pt idx="30">
                        <c:v>0.2455333333333333</c:v>
                      </c:pt>
                      <c:pt idx="31">
                        <c:v>0.24536666666666665</c:v>
                      </c:pt>
                      <c:pt idx="32">
                        <c:v>0.24539999999999998</c:v>
                      </c:pt>
                      <c:pt idx="33">
                        <c:v>0.24556666666666668</c:v>
                      </c:pt>
                      <c:pt idx="34">
                        <c:v>0.24563333333333334</c:v>
                      </c:pt>
                      <c:pt idx="35">
                        <c:v>0.2457</c:v>
                      </c:pt>
                      <c:pt idx="36">
                        <c:v>0.24580000000000002</c:v>
                      </c:pt>
                      <c:pt idx="37">
                        <c:v>0.24613333333333334</c:v>
                      </c:pt>
                      <c:pt idx="38">
                        <c:v>0.24643333333333337</c:v>
                      </c:pt>
                      <c:pt idx="39">
                        <c:v>0.24646666666666664</c:v>
                      </c:pt>
                      <c:pt idx="40">
                        <c:v>0.24679999999999999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1DB9-4125-AF0A-84CC3A115137}"/>
                  </c:ext>
                </c:extLst>
              </c15:ser>
            </c15:filteredScatterSeries>
          </c:ext>
        </c:extLst>
      </c:scatterChart>
      <c:valAx>
        <c:axId val="-6127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93952"/>
        <c:crosses val="autoZero"/>
        <c:crossBetween val="midCat"/>
      </c:valAx>
      <c:valAx>
        <c:axId val="-832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7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2"/>
          <c:tx>
            <c:strRef>
              <c:f>'resultados 3-12-2021'!$AJ$6</c:f>
              <c:strCache>
                <c:ptCount val="1"/>
                <c:pt idx="0">
                  <c:v>183∆fas1+pTA1_FASIIb w/o M-CoA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3-12-2021'!$AL$8:$AL$48</c:f>
              <c:numCache>
                <c:formatCode>General</c:formatCode>
                <c:ptCount val="41"/>
                <c:pt idx="0">
                  <c:v>0.5164333333333333</c:v>
                </c:pt>
                <c:pt idx="1">
                  <c:v>0.51286666666666669</c:v>
                </c:pt>
                <c:pt idx="2">
                  <c:v>0.50600000000000001</c:v>
                </c:pt>
                <c:pt idx="3">
                  <c:v>0.49926666666666669</c:v>
                </c:pt>
                <c:pt idx="4">
                  <c:v>0.49213333333333331</c:v>
                </c:pt>
                <c:pt idx="5">
                  <c:v>0.4847333333333334</c:v>
                </c:pt>
                <c:pt idx="6">
                  <c:v>0.47760000000000002</c:v>
                </c:pt>
                <c:pt idx="7">
                  <c:v>0.47009999999999996</c:v>
                </c:pt>
                <c:pt idx="8">
                  <c:v>0.46323333333333333</c:v>
                </c:pt>
                <c:pt idx="9">
                  <c:v>0.45666666666666672</c:v>
                </c:pt>
                <c:pt idx="10">
                  <c:v>0.44930000000000003</c:v>
                </c:pt>
                <c:pt idx="11">
                  <c:v>0.44336666666666663</c:v>
                </c:pt>
                <c:pt idx="12">
                  <c:v>0.43706666666666666</c:v>
                </c:pt>
                <c:pt idx="13">
                  <c:v>0.43080000000000002</c:v>
                </c:pt>
                <c:pt idx="14">
                  <c:v>0.42503333333333337</c:v>
                </c:pt>
                <c:pt idx="15">
                  <c:v>0.41920000000000002</c:v>
                </c:pt>
                <c:pt idx="16">
                  <c:v>0.41386666666666666</c:v>
                </c:pt>
                <c:pt idx="17">
                  <c:v>0.40860000000000002</c:v>
                </c:pt>
                <c:pt idx="18">
                  <c:v>0.40349999999999997</c:v>
                </c:pt>
                <c:pt idx="19">
                  <c:v>0.39973333333333333</c:v>
                </c:pt>
                <c:pt idx="20">
                  <c:v>0.39446666666666669</c:v>
                </c:pt>
                <c:pt idx="21">
                  <c:v>0.3903666666666667</c:v>
                </c:pt>
                <c:pt idx="22">
                  <c:v>0.38633333333333336</c:v>
                </c:pt>
                <c:pt idx="23">
                  <c:v>0.3831</c:v>
                </c:pt>
                <c:pt idx="24">
                  <c:v>0.38059999999999999</c:v>
                </c:pt>
                <c:pt idx="25">
                  <c:v>0.37833333333333335</c:v>
                </c:pt>
                <c:pt idx="26">
                  <c:v>0.37626666666666669</c:v>
                </c:pt>
                <c:pt idx="27">
                  <c:v>0.37543333333333334</c:v>
                </c:pt>
                <c:pt idx="28">
                  <c:v>0.37459999999999999</c:v>
                </c:pt>
                <c:pt idx="29">
                  <c:v>0.37423333333333336</c:v>
                </c:pt>
                <c:pt idx="30">
                  <c:v>0.37389999999999995</c:v>
                </c:pt>
                <c:pt idx="31">
                  <c:v>0.37356666666666666</c:v>
                </c:pt>
                <c:pt idx="32">
                  <c:v>0.37343333333333328</c:v>
                </c:pt>
                <c:pt idx="33">
                  <c:v>0.37276666666666669</c:v>
                </c:pt>
                <c:pt idx="34">
                  <c:v>0.37246666666666667</c:v>
                </c:pt>
                <c:pt idx="35">
                  <c:v>0.37236666666666668</c:v>
                </c:pt>
                <c:pt idx="36">
                  <c:v>0.37246666666666667</c:v>
                </c:pt>
                <c:pt idx="37">
                  <c:v>0.37183333333333329</c:v>
                </c:pt>
                <c:pt idx="38">
                  <c:v>0.37240000000000001</c:v>
                </c:pt>
                <c:pt idx="39">
                  <c:v>0.37209999999999993</c:v>
                </c:pt>
                <c:pt idx="40">
                  <c:v>0.37270000000000003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E2-42D5-89EF-C914D6D3D76A}"/>
            </c:ext>
          </c:extLst>
        </c:ser>
        <c:ser>
          <c:idx val="0"/>
          <c:order val="3"/>
          <c:tx>
            <c:strRef>
              <c:f>'resultados 3-12-2021'!$AN$6</c:f>
              <c:strCache>
                <c:ptCount val="1"/>
                <c:pt idx="0">
                  <c:v>183∆fas1+pTA1_FASIIb w/ M-CoA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3-12-2021'!$AP$8:$AP$48</c:f>
              <c:numCache>
                <c:formatCode>General</c:formatCode>
                <c:ptCount val="41"/>
                <c:pt idx="0">
                  <c:v>0.49763333333333332</c:v>
                </c:pt>
                <c:pt idx="1">
                  <c:v>0.48983333333333334</c:v>
                </c:pt>
                <c:pt idx="2">
                  <c:v>0.48183333333333334</c:v>
                </c:pt>
                <c:pt idx="3">
                  <c:v>0.47306666666666669</c:v>
                </c:pt>
                <c:pt idx="4">
                  <c:v>0.46490000000000004</c:v>
                </c:pt>
                <c:pt idx="5">
                  <c:v>0.4572</c:v>
                </c:pt>
                <c:pt idx="6">
                  <c:v>0.44896666666666668</c:v>
                </c:pt>
                <c:pt idx="7">
                  <c:v>0.44113333333333332</c:v>
                </c:pt>
                <c:pt idx="8">
                  <c:v>0.43306666666666666</c:v>
                </c:pt>
                <c:pt idx="9">
                  <c:v>0.42540000000000006</c:v>
                </c:pt>
                <c:pt idx="10">
                  <c:v>0.41759999999999997</c:v>
                </c:pt>
                <c:pt idx="11">
                  <c:v>0.41036666666666671</c:v>
                </c:pt>
                <c:pt idx="12">
                  <c:v>0.4037</c:v>
                </c:pt>
                <c:pt idx="13">
                  <c:v>0.39706666666666668</c:v>
                </c:pt>
                <c:pt idx="14">
                  <c:v>0.39129999999999998</c:v>
                </c:pt>
                <c:pt idx="15">
                  <c:v>0.38539999999999996</c:v>
                </c:pt>
                <c:pt idx="16">
                  <c:v>0.3793333333333333</c:v>
                </c:pt>
                <c:pt idx="17">
                  <c:v>0.37436666666666668</c:v>
                </c:pt>
                <c:pt idx="18">
                  <c:v>0.3695</c:v>
                </c:pt>
                <c:pt idx="19">
                  <c:v>0.36460000000000004</c:v>
                </c:pt>
                <c:pt idx="20">
                  <c:v>0.36093333333333333</c:v>
                </c:pt>
                <c:pt idx="21">
                  <c:v>0.35749999999999998</c:v>
                </c:pt>
                <c:pt idx="22">
                  <c:v>0.35510000000000003</c:v>
                </c:pt>
                <c:pt idx="23">
                  <c:v>0.35329999999999995</c:v>
                </c:pt>
                <c:pt idx="24">
                  <c:v>0.35159999999999997</c:v>
                </c:pt>
                <c:pt idx="25">
                  <c:v>0.3499666666666667</c:v>
                </c:pt>
                <c:pt idx="26">
                  <c:v>0.34910000000000002</c:v>
                </c:pt>
                <c:pt idx="27">
                  <c:v>0.34866666666666668</c:v>
                </c:pt>
                <c:pt idx="28">
                  <c:v>0.34820000000000001</c:v>
                </c:pt>
                <c:pt idx="29">
                  <c:v>0.34810000000000002</c:v>
                </c:pt>
                <c:pt idx="30">
                  <c:v>0.34783333333333327</c:v>
                </c:pt>
                <c:pt idx="31">
                  <c:v>0.34773333333333339</c:v>
                </c:pt>
                <c:pt idx="32">
                  <c:v>0.34719999999999995</c:v>
                </c:pt>
                <c:pt idx="33">
                  <c:v>0.34699999999999998</c:v>
                </c:pt>
                <c:pt idx="34">
                  <c:v>0.34663333333333335</c:v>
                </c:pt>
                <c:pt idx="35">
                  <c:v>0.34699999999999998</c:v>
                </c:pt>
                <c:pt idx="36">
                  <c:v>0.34676666666666667</c:v>
                </c:pt>
                <c:pt idx="37">
                  <c:v>0.34666666666666668</c:v>
                </c:pt>
                <c:pt idx="38">
                  <c:v>0.34660000000000002</c:v>
                </c:pt>
                <c:pt idx="39">
                  <c:v>0.34656666666666669</c:v>
                </c:pt>
                <c:pt idx="40">
                  <c:v>0.34670000000000001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3888"/>
        <c:axId val="-65256116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3-12-2021'!$BH$6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3-12-2021'!$BJ$8:$BJ$48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0.50719999999999998</c:v>
                      </c:pt>
                      <c:pt idx="1">
                        <c:v>0.50053333333333339</c:v>
                      </c:pt>
                      <c:pt idx="2">
                        <c:v>0.49489999999999995</c:v>
                      </c:pt>
                      <c:pt idx="3">
                        <c:v>0.48783333333333334</c:v>
                      </c:pt>
                      <c:pt idx="4">
                        <c:v>0.48103333333333337</c:v>
                      </c:pt>
                      <c:pt idx="5">
                        <c:v>0.47373333333333334</c:v>
                      </c:pt>
                      <c:pt idx="6">
                        <c:v>0.46670000000000006</c:v>
                      </c:pt>
                      <c:pt idx="7">
                        <c:v>0.45953333333333335</c:v>
                      </c:pt>
                      <c:pt idx="8">
                        <c:v>0.45273333333333327</c:v>
                      </c:pt>
                      <c:pt idx="9">
                        <c:v>0.44636666666666663</c:v>
                      </c:pt>
                      <c:pt idx="10">
                        <c:v>0.4395</c:v>
                      </c:pt>
                      <c:pt idx="11">
                        <c:v>0.43290000000000006</c:v>
                      </c:pt>
                      <c:pt idx="12">
                        <c:v>0.42670000000000002</c:v>
                      </c:pt>
                      <c:pt idx="13">
                        <c:v>0.42070000000000002</c:v>
                      </c:pt>
                      <c:pt idx="14">
                        <c:v>0.41526666666666667</c:v>
                      </c:pt>
                      <c:pt idx="15">
                        <c:v>0.40956666666666663</c:v>
                      </c:pt>
                      <c:pt idx="16">
                        <c:v>0.4044666666666667</c:v>
                      </c:pt>
                      <c:pt idx="17">
                        <c:v>0.39909999999999995</c:v>
                      </c:pt>
                      <c:pt idx="18">
                        <c:v>0.39413333333333328</c:v>
                      </c:pt>
                      <c:pt idx="19">
                        <c:v>0.3891</c:v>
                      </c:pt>
                      <c:pt idx="20">
                        <c:v>0.38423333333333337</c:v>
                      </c:pt>
                      <c:pt idx="21">
                        <c:v>0.37969999999999998</c:v>
                      </c:pt>
                      <c:pt idx="22">
                        <c:v>0.37506666666666666</c:v>
                      </c:pt>
                      <c:pt idx="23">
                        <c:v>0.37076666666666663</c:v>
                      </c:pt>
                      <c:pt idx="24">
                        <c:v>0.36646666666666672</c:v>
                      </c:pt>
                      <c:pt idx="25">
                        <c:v>0.36246666666666671</c:v>
                      </c:pt>
                      <c:pt idx="26">
                        <c:v>0.3589</c:v>
                      </c:pt>
                      <c:pt idx="27">
                        <c:v>0.35546666666666665</c:v>
                      </c:pt>
                      <c:pt idx="28">
                        <c:v>0.35249999999999998</c:v>
                      </c:pt>
                      <c:pt idx="29">
                        <c:v>0.35003333333333336</c:v>
                      </c:pt>
                      <c:pt idx="30">
                        <c:v>0.34769999999999995</c:v>
                      </c:pt>
                      <c:pt idx="31">
                        <c:v>0.34616666666666668</c:v>
                      </c:pt>
                      <c:pt idx="32">
                        <c:v>0.34499999999999997</c:v>
                      </c:pt>
                      <c:pt idx="33">
                        <c:v>0.34346666666666664</c:v>
                      </c:pt>
                      <c:pt idx="34">
                        <c:v>0.34296666666666664</c:v>
                      </c:pt>
                      <c:pt idx="35">
                        <c:v>0.34263333333333335</c:v>
                      </c:pt>
                      <c:pt idx="36">
                        <c:v>0.34223333333333333</c:v>
                      </c:pt>
                      <c:pt idx="37">
                        <c:v>0.34229999999999999</c:v>
                      </c:pt>
                      <c:pt idx="38">
                        <c:v>0.34173333333333339</c:v>
                      </c:pt>
                      <c:pt idx="39">
                        <c:v>0.34169999999999995</c:v>
                      </c:pt>
                      <c:pt idx="40">
                        <c:v>0.34139999999999998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B1E2-42D5-89EF-C914D6D3D76A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3-12-2021'!$BL$6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3-12-2021'!$BN$8:$BN$48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0.49230000000000002</c:v>
                      </c:pt>
                      <c:pt idx="1">
                        <c:v>0.48486666666666672</c:v>
                      </c:pt>
                      <c:pt idx="2">
                        <c:v>0.47820000000000001</c:v>
                      </c:pt>
                      <c:pt idx="3">
                        <c:v>0.47019999999999995</c:v>
                      </c:pt>
                      <c:pt idx="4">
                        <c:v>0.46110000000000001</c:v>
                      </c:pt>
                      <c:pt idx="5">
                        <c:v>0.45216666666666666</c:v>
                      </c:pt>
                      <c:pt idx="6">
                        <c:v>0.44333333333333336</c:v>
                      </c:pt>
                      <c:pt idx="7">
                        <c:v>0.43413333333333332</c:v>
                      </c:pt>
                      <c:pt idx="8">
                        <c:v>0.42563333333333336</c:v>
                      </c:pt>
                      <c:pt idx="9">
                        <c:v>0.4175666666666667</c:v>
                      </c:pt>
                      <c:pt idx="10">
                        <c:v>0.41023333333333328</c:v>
                      </c:pt>
                      <c:pt idx="11">
                        <c:v>0.40256666666666668</c:v>
                      </c:pt>
                      <c:pt idx="12">
                        <c:v>0.39599999999999996</c:v>
                      </c:pt>
                      <c:pt idx="13">
                        <c:v>0.38899999999999996</c:v>
                      </c:pt>
                      <c:pt idx="14">
                        <c:v>0.38336666666666669</c:v>
                      </c:pt>
                      <c:pt idx="15">
                        <c:v>0.37723333333333331</c:v>
                      </c:pt>
                      <c:pt idx="16">
                        <c:v>0.3715</c:v>
                      </c:pt>
                      <c:pt idx="17">
                        <c:v>0.36643333333333333</c:v>
                      </c:pt>
                      <c:pt idx="18">
                        <c:v>0.36189999999999994</c:v>
                      </c:pt>
                      <c:pt idx="19">
                        <c:v>0.35726666666666668</c:v>
                      </c:pt>
                      <c:pt idx="20">
                        <c:v>0.35379999999999995</c:v>
                      </c:pt>
                      <c:pt idx="21">
                        <c:v>0.35103333333333336</c:v>
                      </c:pt>
                      <c:pt idx="22">
                        <c:v>0.34906666666666664</c:v>
                      </c:pt>
                      <c:pt idx="23">
                        <c:v>0.34713333333333329</c:v>
                      </c:pt>
                      <c:pt idx="24">
                        <c:v>0.34676666666666667</c:v>
                      </c:pt>
                      <c:pt idx="25">
                        <c:v>0.34546666666666664</c:v>
                      </c:pt>
                      <c:pt idx="26">
                        <c:v>0.34473333333333334</c:v>
                      </c:pt>
                      <c:pt idx="27">
                        <c:v>0.34466666666666668</c:v>
                      </c:pt>
                      <c:pt idx="28">
                        <c:v>0.34426666666666667</c:v>
                      </c:pt>
                      <c:pt idx="29">
                        <c:v>0.34406666666666669</c:v>
                      </c:pt>
                      <c:pt idx="30">
                        <c:v>0.34403333333333336</c:v>
                      </c:pt>
                      <c:pt idx="31">
                        <c:v>0.34369999999999995</c:v>
                      </c:pt>
                      <c:pt idx="32">
                        <c:v>0.34326666666666666</c:v>
                      </c:pt>
                      <c:pt idx="33">
                        <c:v>0.34336666666666665</c:v>
                      </c:pt>
                      <c:pt idx="34">
                        <c:v>0.34323333333333333</c:v>
                      </c:pt>
                      <c:pt idx="35">
                        <c:v>0.34303333333333336</c:v>
                      </c:pt>
                      <c:pt idx="36">
                        <c:v>0.34306666666666663</c:v>
                      </c:pt>
                      <c:pt idx="37">
                        <c:v>0.3427</c:v>
                      </c:pt>
                      <c:pt idx="38">
                        <c:v>0.34266666666666667</c:v>
                      </c:pt>
                      <c:pt idx="39">
                        <c:v>0.34250000000000003</c:v>
                      </c:pt>
                      <c:pt idx="40">
                        <c:v>0.3424666666666667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B1E2-42D5-89EF-C914D6D3D76A}"/>
                  </c:ext>
                </c:extLst>
              </c15:ser>
            </c15:filteredScatterSeries>
          </c:ext>
        </c:extLst>
      </c:scatterChart>
      <c:valAx>
        <c:axId val="-65256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1168"/>
        <c:crosses val="autoZero"/>
        <c:crossBetween val="midCat"/>
      </c:valAx>
      <c:valAx>
        <c:axId val="-6525611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3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</a:p>
        </c:rich>
      </c:tx>
      <c:layout>
        <c:manualLayout>
          <c:xMode val="edge"/>
          <c:yMode val="edge"/>
          <c:x val="6.4014550847150076E-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6"/>
          <c:tx>
            <c:strRef>
              <c:f>'resultados 3-12-2021'!$BH$6</c:f>
              <c:strCache>
                <c:ptCount val="1"/>
                <c:pt idx="0">
                  <c:v>183∆fas2+pTA1_FASIIb w/o M-CoA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3-12-2021'!$BJ$8:$BJ$48</c:f>
              <c:numCache>
                <c:formatCode>General</c:formatCode>
                <c:ptCount val="41"/>
                <c:pt idx="0">
                  <c:v>0.50719999999999998</c:v>
                </c:pt>
                <c:pt idx="1">
                  <c:v>0.50053333333333339</c:v>
                </c:pt>
                <c:pt idx="2">
                  <c:v>0.49489999999999995</c:v>
                </c:pt>
                <c:pt idx="3">
                  <c:v>0.48783333333333334</c:v>
                </c:pt>
                <c:pt idx="4">
                  <c:v>0.48103333333333337</c:v>
                </c:pt>
                <c:pt idx="5">
                  <c:v>0.47373333333333334</c:v>
                </c:pt>
                <c:pt idx="6">
                  <c:v>0.46670000000000006</c:v>
                </c:pt>
                <c:pt idx="7">
                  <c:v>0.45953333333333335</c:v>
                </c:pt>
                <c:pt idx="8">
                  <c:v>0.45273333333333327</c:v>
                </c:pt>
                <c:pt idx="9">
                  <c:v>0.44636666666666663</c:v>
                </c:pt>
                <c:pt idx="10">
                  <c:v>0.4395</c:v>
                </c:pt>
                <c:pt idx="11">
                  <c:v>0.43290000000000006</c:v>
                </c:pt>
                <c:pt idx="12">
                  <c:v>0.42670000000000002</c:v>
                </c:pt>
                <c:pt idx="13">
                  <c:v>0.42070000000000002</c:v>
                </c:pt>
                <c:pt idx="14">
                  <c:v>0.41526666666666667</c:v>
                </c:pt>
                <c:pt idx="15">
                  <c:v>0.40956666666666663</c:v>
                </c:pt>
                <c:pt idx="16">
                  <c:v>0.4044666666666667</c:v>
                </c:pt>
                <c:pt idx="17">
                  <c:v>0.39909999999999995</c:v>
                </c:pt>
                <c:pt idx="18">
                  <c:v>0.39413333333333328</c:v>
                </c:pt>
                <c:pt idx="19">
                  <c:v>0.3891</c:v>
                </c:pt>
                <c:pt idx="20">
                  <c:v>0.38423333333333337</c:v>
                </c:pt>
                <c:pt idx="21">
                  <c:v>0.37969999999999998</c:v>
                </c:pt>
                <c:pt idx="22">
                  <c:v>0.37506666666666666</c:v>
                </c:pt>
                <c:pt idx="23">
                  <c:v>0.37076666666666663</c:v>
                </c:pt>
                <c:pt idx="24">
                  <c:v>0.36646666666666672</c:v>
                </c:pt>
                <c:pt idx="25">
                  <c:v>0.36246666666666671</c:v>
                </c:pt>
                <c:pt idx="26">
                  <c:v>0.3589</c:v>
                </c:pt>
                <c:pt idx="27">
                  <c:v>0.35546666666666665</c:v>
                </c:pt>
                <c:pt idx="28">
                  <c:v>0.35249999999999998</c:v>
                </c:pt>
                <c:pt idx="29">
                  <c:v>0.35003333333333336</c:v>
                </c:pt>
                <c:pt idx="30">
                  <c:v>0.34769999999999995</c:v>
                </c:pt>
                <c:pt idx="31">
                  <c:v>0.34616666666666668</c:v>
                </c:pt>
                <c:pt idx="32">
                  <c:v>0.34499999999999997</c:v>
                </c:pt>
                <c:pt idx="33">
                  <c:v>0.34346666666666664</c:v>
                </c:pt>
                <c:pt idx="34">
                  <c:v>0.34296666666666664</c:v>
                </c:pt>
                <c:pt idx="35">
                  <c:v>0.34263333333333335</c:v>
                </c:pt>
                <c:pt idx="36">
                  <c:v>0.34223333333333333</c:v>
                </c:pt>
                <c:pt idx="37">
                  <c:v>0.34229999999999999</c:v>
                </c:pt>
                <c:pt idx="38">
                  <c:v>0.34173333333333339</c:v>
                </c:pt>
                <c:pt idx="39">
                  <c:v>0.34169999999999995</c:v>
                </c:pt>
                <c:pt idx="40">
                  <c:v>0.34139999999999998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1E2-42D5-89EF-C914D6D3D76A}"/>
            </c:ext>
          </c:extLst>
        </c:ser>
        <c:ser>
          <c:idx val="4"/>
          <c:order val="7"/>
          <c:tx>
            <c:strRef>
              <c:f>'resultados 3-12-2021'!$BL$6</c:f>
              <c:strCache>
                <c:ptCount val="1"/>
                <c:pt idx="0">
                  <c:v>183∆fas2+pTA1_FASIIb w/ M-CoA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3-12-2021'!$BN$8:$BN$48</c:f>
              <c:numCache>
                <c:formatCode>General</c:formatCode>
                <c:ptCount val="41"/>
                <c:pt idx="0">
                  <c:v>0.49230000000000002</c:v>
                </c:pt>
                <c:pt idx="1">
                  <c:v>0.48486666666666672</c:v>
                </c:pt>
                <c:pt idx="2">
                  <c:v>0.47820000000000001</c:v>
                </c:pt>
                <c:pt idx="3">
                  <c:v>0.47019999999999995</c:v>
                </c:pt>
                <c:pt idx="4">
                  <c:v>0.46110000000000001</c:v>
                </c:pt>
                <c:pt idx="5">
                  <c:v>0.45216666666666666</c:v>
                </c:pt>
                <c:pt idx="6">
                  <c:v>0.44333333333333336</c:v>
                </c:pt>
                <c:pt idx="7">
                  <c:v>0.43413333333333332</c:v>
                </c:pt>
                <c:pt idx="8">
                  <c:v>0.42563333333333336</c:v>
                </c:pt>
                <c:pt idx="9">
                  <c:v>0.4175666666666667</c:v>
                </c:pt>
                <c:pt idx="10">
                  <c:v>0.41023333333333328</c:v>
                </c:pt>
                <c:pt idx="11">
                  <c:v>0.40256666666666668</c:v>
                </c:pt>
                <c:pt idx="12">
                  <c:v>0.39599999999999996</c:v>
                </c:pt>
                <c:pt idx="13">
                  <c:v>0.38899999999999996</c:v>
                </c:pt>
                <c:pt idx="14">
                  <c:v>0.38336666666666669</c:v>
                </c:pt>
                <c:pt idx="15">
                  <c:v>0.37723333333333331</c:v>
                </c:pt>
                <c:pt idx="16">
                  <c:v>0.3715</c:v>
                </c:pt>
                <c:pt idx="17">
                  <c:v>0.36643333333333333</c:v>
                </c:pt>
                <c:pt idx="18">
                  <c:v>0.36189999999999994</c:v>
                </c:pt>
                <c:pt idx="19">
                  <c:v>0.35726666666666668</c:v>
                </c:pt>
                <c:pt idx="20">
                  <c:v>0.35379999999999995</c:v>
                </c:pt>
                <c:pt idx="21">
                  <c:v>0.35103333333333336</c:v>
                </c:pt>
                <c:pt idx="22">
                  <c:v>0.34906666666666664</c:v>
                </c:pt>
                <c:pt idx="23">
                  <c:v>0.34713333333333329</c:v>
                </c:pt>
                <c:pt idx="24">
                  <c:v>0.34676666666666667</c:v>
                </c:pt>
                <c:pt idx="25">
                  <c:v>0.34546666666666664</c:v>
                </c:pt>
                <c:pt idx="26">
                  <c:v>0.34473333333333334</c:v>
                </c:pt>
                <c:pt idx="27">
                  <c:v>0.34466666666666668</c:v>
                </c:pt>
                <c:pt idx="28">
                  <c:v>0.34426666666666667</c:v>
                </c:pt>
                <c:pt idx="29">
                  <c:v>0.34406666666666669</c:v>
                </c:pt>
                <c:pt idx="30">
                  <c:v>0.34403333333333336</c:v>
                </c:pt>
                <c:pt idx="31">
                  <c:v>0.34369999999999995</c:v>
                </c:pt>
                <c:pt idx="32">
                  <c:v>0.34326666666666666</c:v>
                </c:pt>
                <c:pt idx="33">
                  <c:v>0.34336666666666665</c:v>
                </c:pt>
                <c:pt idx="34">
                  <c:v>0.34323333333333333</c:v>
                </c:pt>
                <c:pt idx="35">
                  <c:v>0.34303333333333336</c:v>
                </c:pt>
                <c:pt idx="36">
                  <c:v>0.34306666666666663</c:v>
                </c:pt>
                <c:pt idx="37">
                  <c:v>0.3427</c:v>
                </c:pt>
                <c:pt idx="38">
                  <c:v>0.34266666666666667</c:v>
                </c:pt>
                <c:pt idx="39">
                  <c:v>0.34250000000000003</c:v>
                </c:pt>
                <c:pt idx="40">
                  <c:v>0.3424666666666667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7152"/>
        <c:axId val="-6525628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3-12-2021'!$AJ$6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3-12-2021'!$AL$8:$AL$48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0.5164333333333333</c:v>
                      </c:pt>
                      <c:pt idx="1">
                        <c:v>0.51286666666666669</c:v>
                      </c:pt>
                      <c:pt idx="2">
                        <c:v>0.50600000000000001</c:v>
                      </c:pt>
                      <c:pt idx="3">
                        <c:v>0.49926666666666669</c:v>
                      </c:pt>
                      <c:pt idx="4">
                        <c:v>0.49213333333333331</c:v>
                      </c:pt>
                      <c:pt idx="5">
                        <c:v>0.4847333333333334</c:v>
                      </c:pt>
                      <c:pt idx="6">
                        <c:v>0.47760000000000002</c:v>
                      </c:pt>
                      <c:pt idx="7">
                        <c:v>0.47009999999999996</c:v>
                      </c:pt>
                      <c:pt idx="8">
                        <c:v>0.46323333333333333</c:v>
                      </c:pt>
                      <c:pt idx="9">
                        <c:v>0.45666666666666672</c:v>
                      </c:pt>
                      <c:pt idx="10">
                        <c:v>0.44930000000000003</c:v>
                      </c:pt>
                      <c:pt idx="11">
                        <c:v>0.44336666666666663</c:v>
                      </c:pt>
                      <c:pt idx="12">
                        <c:v>0.43706666666666666</c:v>
                      </c:pt>
                      <c:pt idx="13">
                        <c:v>0.43080000000000002</c:v>
                      </c:pt>
                      <c:pt idx="14">
                        <c:v>0.42503333333333337</c:v>
                      </c:pt>
                      <c:pt idx="15">
                        <c:v>0.41920000000000002</c:v>
                      </c:pt>
                      <c:pt idx="16">
                        <c:v>0.41386666666666666</c:v>
                      </c:pt>
                      <c:pt idx="17">
                        <c:v>0.40860000000000002</c:v>
                      </c:pt>
                      <c:pt idx="18">
                        <c:v>0.40349999999999997</c:v>
                      </c:pt>
                      <c:pt idx="19">
                        <c:v>0.39973333333333333</c:v>
                      </c:pt>
                      <c:pt idx="20">
                        <c:v>0.39446666666666669</c:v>
                      </c:pt>
                      <c:pt idx="21">
                        <c:v>0.3903666666666667</c:v>
                      </c:pt>
                      <c:pt idx="22">
                        <c:v>0.38633333333333336</c:v>
                      </c:pt>
                      <c:pt idx="23">
                        <c:v>0.3831</c:v>
                      </c:pt>
                      <c:pt idx="24">
                        <c:v>0.38059999999999999</c:v>
                      </c:pt>
                      <c:pt idx="25">
                        <c:v>0.37833333333333335</c:v>
                      </c:pt>
                      <c:pt idx="26">
                        <c:v>0.37626666666666669</c:v>
                      </c:pt>
                      <c:pt idx="27">
                        <c:v>0.37543333333333334</c:v>
                      </c:pt>
                      <c:pt idx="28">
                        <c:v>0.37459999999999999</c:v>
                      </c:pt>
                      <c:pt idx="29">
                        <c:v>0.37423333333333336</c:v>
                      </c:pt>
                      <c:pt idx="30">
                        <c:v>0.37389999999999995</c:v>
                      </c:pt>
                      <c:pt idx="31">
                        <c:v>0.37356666666666666</c:v>
                      </c:pt>
                      <c:pt idx="32">
                        <c:v>0.37343333333333328</c:v>
                      </c:pt>
                      <c:pt idx="33">
                        <c:v>0.37276666666666669</c:v>
                      </c:pt>
                      <c:pt idx="34">
                        <c:v>0.37246666666666667</c:v>
                      </c:pt>
                      <c:pt idx="35">
                        <c:v>0.37236666666666668</c:v>
                      </c:pt>
                      <c:pt idx="36">
                        <c:v>0.37246666666666667</c:v>
                      </c:pt>
                      <c:pt idx="37">
                        <c:v>0.37183333333333329</c:v>
                      </c:pt>
                      <c:pt idx="38">
                        <c:v>0.37240000000000001</c:v>
                      </c:pt>
                      <c:pt idx="39">
                        <c:v>0.37209999999999993</c:v>
                      </c:pt>
                      <c:pt idx="40">
                        <c:v>0.37270000000000003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B1E2-42D5-89EF-C914D6D3D76A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3-12-2021'!$AN$6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3-12-2021'!$AP$8:$AP$48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0.49763333333333332</c:v>
                      </c:pt>
                      <c:pt idx="1">
                        <c:v>0.48983333333333334</c:v>
                      </c:pt>
                      <c:pt idx="2">
                        <c:v>0.48183333333333334</c:v>
                      </c:pt>
                      <c:pt idx="3">
                        <c:v>0.47306666666666669</c:v>
                      </c:pt>
                      <c:pt idx="4">
                        <c:v>0.46490000000000004</c:v>
                      </c:pt>
                      <c:pt idx="5">
                        <c:v>0.4572</c:v>
                      </c:pt>
                      <c:pt idx="6">
                        <c:v>0.44896666666666668</c:v>
                      </c:pt>
                      <c:pt idx="7">
                        <c:v>0.44113333333333332</c:v>
                      </c:pt>
                      <c:pt idx="8">
                        <c:v>0.43306666666666666</c:v>
                      </c:pt>
                      <c:pt idx="9">
                        <c:v>0.42540000000000006</c:v>
                      </c:pt>
                      <c:pt idx="10">
                        <c:v>0.41759999999999997</c:v>
                      </c:pt>
                      <c:pt idx="11">
                        <c:v>0.41036666666666671</c:v>
                      </c:pt>
                      <c:pt idx="12">
                        <c:v>0.4037</c:v>
                      </c:pt>
                      <c:pt idx="13">
                        <c:v>0.39706666666666668</c:v>
                      </c:pt>
                      <c:pt idx="14">
                        <c:v>0.39129999999999998</c:v>
                      </c:pt>
                      <c:pt idx="15">
                        <c:v>0.38539999999999996</c:v>
                      </c:pt>
                      <c:pt idx="16">
                        <c:v>0.3793333333333333</c:v>
                      </c:pt>
                      <c:pt idx="17">
                        <c:v>0.37436666666666668</c:v>
                      </c:pt>
                      <c:pt idx="18">
                        <c:v>0.3695</c:v>
                      </c:pt>
                      <c:pt idx="19">
                        <c:v>0.36460000000000004</c:v>
                      </c:pt>
                      <c:pt idx="20">
                        <c:v>0.36093333333333333</c:v>
                      </c:pt>
                      <c:pt idx="21">
                        <c:v>0.35749999999999998</c:v>
                      </c:pt>
                      <c:pt idx="22">
                        <c:v>0.35510000000000003</c:v>
                      </c:pt>
                      <c:pt idx="23">
                        <c:v>0.35329999999999995</c:v>
                      </c:pt>
                      <c:pt idx="24">
                        <c:v>0.35159999999999997</c:v>
                      </c:pt>
                      <c:pt idx="25">
                        <c:v>0.3499666666666667</c:v>
                      </c:pt>
                      <c:pt idx="26">
                        <c:v>0.34910000000000002</c:v>
                      </c:pt>
                      <c:pt idx="27">
                        <c:v>0.34866666666666668</c:v>
                      </c:pt>
                      <c:pt idx="28">
                        <c:v>0.34820000000000001</c:v>
                      </c:pt>
                      <c:pt idx="29">
                        <c:v>0.34810000000000002</c:v>
                      </c:pt>
                      <c:pt idx="30">
                        <c:v>0.34783333333333327</c:v>
                      </c:pt>
                      <c:pt idx="31">
                        <c:v>0.34773333333333339</c:v>
                      </c:pt>
                      <c:pt idx="32">
                        <c:v>0.34719999999999995</c:v>
                      </c:pt>
                      <c:pt idx="33">
                        <c:v>0.34699999999999998</c:v>
                      </c:pt>
                      <c:pt idx="34">
                        <c:v>0.34663333333333335</c:v>
                      </c:pt>
                      <c:pt idx="35">
                        <c:v>0.34699999999999998</c:v>
                      </c:pt>
                      <c:pt idx="36">
                        <c:v>0.34676666666666667</c:v>
                      </c:pt>
                      <c:pt idx="37">
                        <c:v>0.34666666666666668</c:v>
                      </c:pt>
                      <c:pt idx="38">
                        <c:v>0.34660000000000002</c:v>
                      </c:pt>
                      <c:pt idx="39">
                        <c:v>0.34656666666666669</c:v>
                      </c:pt>
                      <c:pt idx="40">
                        <c:v>0.34670000000000001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</c:ext>
        </c:extLst>
      </c:scatterChart>
      <c:valAx>
        <c:axId val="-652567152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2562800"/>
        <c:crosses val="autoZero"/>
        <c:crossBetween val="midCat"/>
      </c:valAx>
      <c:valAx>
        <c:axId val="-652562800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1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NADPH (abs)</a:t>
                </a:r>
                <a:endParaRPr lang="en-US" sz="11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242925095015515E-2"/>
              <c:y val="0.29742460353375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25671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6"/>
          <c:tx>
            <c:strRef>
              <c:f>'resultados 3-12-2021'!$BP$6</c:f>
              <c:strCache>
                <c:ptCount val="1"/>
                <c:pt idx="0">
                  <c:v>1257-2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3-12-2021'!$BR$8:$BR$48</c:f>
              <c:numCache>
                <c:formatCode>General</c:formatCode>
                <c:ptCount val="41"/>
                <c:pt idx="0">
                  <c:v>0.47750000000000004</c:v>
                </c:pt>
                <c:pt idx="1">
                  <c:v>0.4746333333333333</c:v>
                </c:pt>
                <c:pt idx="2">
                  <c:v>0.4689666666666667</c:v>
                </c:pt>
                <c:pt idx="3">
                  <c:v>0.46263333333333329</c:v>
                </c:pt>
                <c:pt idx="4">
                  <c:v>0.45633333333333331</c:v>
                </c:pt>
                <c:pt idx="5">
                  <c:v>0.4496</c:v>
                </c:pt>
                <c:pt idx="6">
                  <c:v>0.44259999999999994</c:v>
                </c:pt>
                <c:pt idx="7">
                  <c:v>0.43566666666666665</c:v>
                </c:pt>
                <c:pt idx="8">
                  <c:v>0.42883333333333334</c:v>
                </c:pt>
                <c:pt idx="9">
                  <c:v>0.42206666666666665</c:v>
                </c:pt>
                <c:pt idx="10">
                  <c:v>0.41520000000000001</c:v>
                </c:pt>
                <c:pt idx="11">
                  <c:v>0.4084666666666667</c:v>
                </c:pt>
                <c:pt idx="12">
                  <c:v>0.40216666666666673</c:v>
                </c:pt>
                <c:pt idx="13">
                  <c:v>0.39603333333333329</c:v>
                </c:pt>
                <c:pt idx="14">
                  <c:v>0.39040000000000002</c:v>
                </c:pt>
                <c:pt idx="15">
                  <c:v>0.38416666666666671</c:v>
                </c:pt>
                <c:pt idx="16">
                  <c:v>0.37890000000000001</c:v>
                </c:pt>
                <c:pt idx="17">
                  <c:v>0.37349999999999994</c:v>
                </c:pt>
                <c:pt idx="18">
                  <c:v>0.36853333333333332</c:v>
                </c:pt>
                <c:pt idx="19">
                  <c:v>0.36323333333333335</c:v>
                </c:pt>
                <c:pt idx="20">
                  <c:v>0.35866666666666663</c:v>
                </c:pt>
                <c:pt idx="21">
                  <c:v>0.3540666666666667</c:v>
                </c:pt>
                <c:pt idx="22">
                  <c:v>0.34943333333333332</c:v>
                </c:pt>
                <c:pt idx="23">
                  <c:v>0.3453</c:v>
                </c:pt>
                <c:pt idx="24">
                  <c:v>0.34089999999999998</c:v>
                </c:pt>
                <c:pt idx="25">
                  <c:v>0.33676666666666666</c:v>
                </c:pt>
                <c:pt idx="26">
                  <c:v>0.33266666666666667</c:v>
                </c:pt>
                <c:pt idx="27">
                  <c:v>0.32900000000000001</c:v>
                </c:pt>
                <c:pt idx="28">
                  <c:v>0.32546666666666663</c:v>
                </c:pt>
                <c:pt idx="29">
                  <c:v>0.32159999999999994</c:v>
                </c:pt>
                <c:pt idx="30">
                  <c:v>0.31846666666666668</c:v>
                </c:pt>
                <c:pt idx="31">
                  <c:v>0.31549999999999995</c:v>
                </c:pt>
                <c:pt idx="32">
                  <c:v>0.31243333333333334</c:v>
                </c:pt>
                <c:pt idx="33">
                  <c:v>0.30993333333333334</c:v>
                </c:pt>
                <c:pt idx="34">
                  <c:v>0.30726666666666669</c:v>
                </c:pt>
                <c:pt idx="35">
                  <c:v>0.30550000000000005</c:v>
                </c:pt>
                <c:pt idx="36">
                  <c:v>0.30396666666666666</c:v>
                </c:pt>
                <c:pt idx="37">
                  <c:v>0.30256666666666665</c:v>
                </c:pt>
                <c:pt idx="38">
                  <c:v>0.30163333333333336</c:v>
                </c:pt>
                <c:pt idx="39">
                  <c:v>0.30086666666666667</c:v>
                </c:pt>
                <c:pt idx="40">
                  <c:v>0.30030000000000001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1E2-42D5-89EF-C914D6D3D76A}"/>
            </c:ext>
          </c:extLst>
        </c:ser>
        <c:ser>
          <c:idx val="4"/>
          <c:order val="7"/>
          <c:tx>
            <c:strRef>
              <c:f>'resultados 3-12-2021'!$BT$6</c:f>
              <c:strCache>
                <c:ptCount val="1"/>
                <c:pt idx="0">
                  <c:v>1257-2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3-12-2021'!$BV$8:$BV$48</c:f>
              <c:numCache>
                <c:formatCode>General</c:formatCode>
                <c:ptCount val="41"/>
                <c:pt idx="0">
                  <c:v>0.47425</c:v>
                </c:pt>
                <c:pt idx="1">
                  <c:v>0.46825</c:v>
                </c:pt>
                <c:pt idx="2">
                  <c:v>0.4597</c:v>
                </c:pt>
                <c:pt idx="3">
                  <c:v>0.44659999999999994</c:v>
                </c:pt>
                <c:pt idx="4">
                  <c:v>0.43946666666666667</c:v>
                </c:pt>
                <c:pt idx="5">
                  <c:v>0.43203333333333332</c:v>
                </c:pt>
                <c:pt idx="6">
                  <c:v>0.42383333333333334</c:v>
                </c:pt>
                <c:pt idx="7">
                  <c:v>0.41593333333333332</c:v>
                </c:pt>
                <c:pt idx="8">
                  <c:v>0.40743333333333337</c:v>
                </c:pt>
                <c:pt idx="9">
                  <c:v>0.39976666666666666</c:v>
                </c:pt>
                <c:pt idx="10">
                  <c:v>0.3919333333333333</c:v>
                </c:pt>
                <c:pt idx="11">
                  <c:v>0.38423333333333337</c:v>
                </c:pt>
                <c:pt idx="12">
                  <c:v>0.37749999999999995</c:v>
                </c:pt>
                <c:pt idx="13">
                  <c:v>0.37053333333333333</c:v>
                </c:pt>
                <c:pt idx="14">
                  <c:v>0.36456666666666665</c:v>
                </c:pt>
                <c:pt idx="15">
                  <c:v>0.35880000000000001</c:v>
                </c:pt>
                <c:pt idx="16">
                  <c:v>0.35276666666666667</c:v>
                </c:pt>
                <c:pt idx="17">
                  <c:v>0.34749999999999998</c:v>
                </c:pt>
                <c:pt idx="18">
                  <c:v>0.34233333333333338</c:v>
                </c:pt>
                <c:pt idx="19">
                  <c:v>0.33689999999999998</c:v>
                </c:pt>
                <c:pt idx="20">
                  <c:v>0.33229999999999998</c:v>
                </c:pt>
                <c:pt idx="21">
                  <c:v>0.3281</c:v>
                </c:pt>
                <c:pt idx="22">
                  <c:v>0.32386666666666669</c:v>
                </c:pt>
                <c:pt idx="23">
                  <c:v>0.31993333333333335</c:v>
                </c:pt>
                <c:pt idx="24">
                  <c:v>0.31639999999999996</c:v>
                </c:pt>
                <c:pt idx="25">
                  <c:v>0.31303333333333333</c:v>
                </c:pt>
                <c:pt idx="26">
                  <c:v>0.31029999999999996</c:v>
                </c:pt>
                <c:pt idx="27">
                  <c:v>0.30806666666666666</c:v>
                </c:pt>
                <c:pt idx="28">
                  <c:v>0.30599999999999999</c:v>
                </c:pt>
                <c:pt idx="29">
                  <c:v>0.30519999999999997</c:v>
                </c:pt>
                <c:pt idx="30">
                  <c:v>0.30456666666666665</c:v>
                </c:pt>
                <c:pt idx="31">
                  <c:v>0.30403333333333332</c:v>
                </c:pt>
                <c:pt idx="32">
                  <c:v>0.3036666666666667</c:v>
                </c:pt>
                <c:pt idx="33">
                  <c:v>0.30380000000000001</c:v>
                </c:pt>
                <c:pt idx="34">
                  <c:v>0.30339999999999995</c:v>
                </c:pt>
                <c:pt idx="35">
                  <c:v>0.30349999999999999</c:v>
                </c:pt>
                <c:pt idx="36">
                  <c:v>0.30346666666666661</c:v>
                </c:pt>
                <c:pt idx="37">
                  <c:v>0.30326666666666663</c:v>
                </c:pt>
                <c:pt idx="38">
                  <c:v>0.30350000000000005</c:v>
                </c:pt>
                <c:pt idx="39">
                  <c:v>0.30380000000000001</c:v>
                </c:pt>
                <c:pt idx="40">
                  <c:v>0.30346666666666672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1712"/>
        <c:axId val="-6972157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3-12-2021'!$AJ$6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3-12-2021'!$AL$8:$AL$48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0.5164333333333333</c:v>
                      </c:pt>
                      <c:pt idx="1">
                        <c:v>0.51286666666666669</c:v>
                      </c:pt>
                      <c:pt idx="2">
                        <c:v>0.50600000000000001</c:v>
                      </c:pt>
                      <c:pt idx="3">
                        <c:v>0.49926666666666669</c:v>
                      </c:pt>
                      <c:pt idx="4">
                        <c:v>0.49213333333333331</c:v>
                      </c:pt>
                      <c:pt idx="5">
                        <c:v>0.4847333333333334</c:v>
                      </c:pt>
                      <c:pt idx="6">
                        <c:v>0.47760000000000002</c:v>
                      </c:pt>
                      <c:pt idx="7">
                        <c:v>0.47009999999999996</c:v>
                      </c:pt>
                      <c:pt idx="8">
                        <c:v>0.46323333333333333</c:v>
                      </c:pt>
                      <c:pt idx="9">
                        <c:v>0.45666666666666672</c:v>
                      </c:pt>
                      <c:pt idx="10">
                        <c:v>0.44930000000000003</c:v>
                      </c:pt>
                      <c:pt idx="11">
                        <c:v>0.44336666666666663</c:v>
                      </c:pt>
                      <c:pt idx="12">
                        <c:v>0.43706666666666666</c:v>
                      </c:pt>
                      <c:pt idx="13">
                        <c:v>0.43080000000000002</c:v>
                      </c:pt>
                      <c:pt idx="14">
                        <c:v>0.42503333333333337</c:v>
                      </c:pt>
                      <c:pt idx="15">
                        <c:v>0.41920000000000002</c:v>
                      </c:pt>
                      <c:pt idx="16">
                        <c:v>0.41386666666666666</c:v>
                      </c:pt>
                      <c:pt idx="17">
                        <c:v>0.40860000000000002</c:v>
                      </c:pt>
                      <c:pt idx="18">
                        <c:v>0.40349999999999997</c:v>
                      </c:pt>
                      <c:pt idx="19">
                        <c:v>0.39973333333333333</c:v>
                      </c:pt>
                      <c:pt idx="20">
                        <c:v>0.39446666666666669</c:v>
                      </c:pt>
                      <c:pt idx="21">
                        <c:v>0.3903666666666667</c:v>
                      </c:pt>
                      <c:pt idx="22">
                        <c:v>0.38633333333333336</c:v>
                      </c:pt>
                      <c:pt idx="23">
                        <c:v>0.3831</c:v>
                      </c:pt>
                      <c:pt idx="24">
                        <c:v>0.38059999999999999</c:v>
                      </c:pt>
                      <c:pt idx="25">
                        <c:v>0.37833333333333335</c:v>
                      </c:pt>
                      <c:pt idx="26">
                        <c:v>0.37626666666666669</c:v>
                      </c:pt>
                      <c:pt idx="27">
                        <c:v>0.37543333333333334</c:v>
                      </c:pt>
                      <c:pt idx="28">
                        <c:v>0.37459999999999999</c:v>
                      </c:pt>
                      <c:pt idx="29">
                        <c:v>0.37423333333333336</c:v>
                      </c:pt>
                      <c:pt idx="30">
                        <c:v>0.37389999999999995</c:v>
                      </c:pt>
                      <c:pt idx="31">
                        <c:v>0.37356666666666666</c:v>
                      </c:pt>
                      <c:pt idx="32">
                        <c:v>0.37343333333333328</c:v>
                      </c:pt>
                      <c:pt idx="33">
                        <c:v>0.37276666666666669</c:v>
                      </c:pt>
                      <c:pt idx="34">
                        <c:v>0.37246666666666667</c:v>
                      </c:pt>
                      <c:pt idx="35">
                        <c:v>0.37236666666666668</c:v>
                      </c:pt>
                      <c:pt idx="36">
                        <c:v>0.37246666666666667</c:v>
                      </c:pt>
                      <c:pt idx="37">
                        <c:v>0.37183333333333329</c:v>
                      </c:pt>
                      <c:pt idx="38">
                        <c:v>0.37240000000000001</c:v>
                      </c:pt>
                      <c:pt idx="39">
                        <c:v>0.37209999999999993</c:v>
                      </c:pt>
                      <c:pt idx="40">
                        <c:v>0.37270000000000003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B1E2-42D5-89EF-C914D6D3D76A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3-12-2021'!$AN$6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3-12-2021'!$AP$8:$AP$48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0.49763333333333332</c:v>
                      </c:pt>
                      <c:pt idx="1">
                        <c:v>0.48983333333333334</c:v>
                      </c:pt>
                      <c:pt idx="2">
                        <c:v>0.48183333333333334</c:v>
                      </c:pt>
                      <c:pt idx="3">
                        <c:v>0.47306666666666669</c:v>
                      </c:pt>
                      <c:pt idx="4">
                        <c:v>0.46490000000000004</c:v>
                      </c:pt>
                      <c:pt idx="5">
                        <c:v>0.4572</c:v>
                      </c:pt>
                      <c:pt idx="6">
                        <c:v>0.44896666666666668</c:v>
                      </c:pt>
                      <c:pt idx="7">
                        <c:v>0.44113333333333332</c:v>
                      </c:pt>
                      <c:pt idx="8">
                        <c:v>0.43306666666666666</c:v>
                      </c:pt>
                      <c:pt idx="9">
                        <c:v>0.42540000000000006</c:v>
                      </c:pt>
                      <c:pt idx="10">
                        <c:v>0.41759999999999997</c:v>
                      </c:pt>
                      <c:pt idx="11">
                        <c:v>0.41036666666666671</c:v>
                      </c:pt>
                      <c:pt idx="12">
                        <c:v>0.4037</c:v>
                      </c:pt>
                      <c:pt idx="13">
                        <c:v>0.39706666666666668</c:v>
                      </c:pt>
                      <c:pt idx="14">
                        <c:v>0.39129999999999998</c:v>
                      </c:pt>
                      <c:pt idx="15">
                        <c:v>0.38539999999999996</c:v>
                      </c:pt>
                      <c:pt idx="16">
                        <c:v>0.3793333333333333</c:v>
                      </c:pt>
                      <c:pt idx="17">
                        <c:v>0.37436666666666668</c:v>
                      </c:pt>
                      <c:pt idx="18">
                        <c:v>0.3695</c:v>
                      </c:pt>
                      <c:pt idx="19">
                        <c:v>0.36460000000000004</c:v>
                      </c:pt>
                      <c:pt idx="20">
                        <c:v>0.36093333333333333</c:v>
                      </c:pt>
                      <c:pt idx="21">
                        <c:v>0.35749999999999998</c:v>
                      </c:pt>
                      <c:pt idx="22">
                        <c:v>0.35510000000000003</c:v>
                      </c:pt>
                      <c:pt idx="23">
                        <c:v>0.35329999999999995</c:v>
                      </c:pt>
                      <c:pt idx="24">
                        <c:v>0.35159999999999997</c:v>
                      </c:pt>
                      <c:pt idx="25">
                        <c:v>0.3499666666666667</c:v>
                      </c:pt>
                      <c:pt idx="26">
                        <c:v>0.34910000000000002</c:v>
                      </c:pt>
                      <c:pt idx="27">
                        <c:v>0.34866666666666668</c:v>
                      </c:pt>
                      <c:pt idx="28">
                        <c:v>0.34820000000000001</c:v>
                      </c:pt>
                      <c:pt idx="29">
                        <c:v>0.34810000000000002</c:v>
                      </c:pt>
                      <c:pt idx="30">
                        <c:v>0.34783333333333327</c:v>
                      </c:pt>
                      <c:pt idx="31">
                        <c:v>0.34773333333333339</c:v>
                      </c:pt>
                      <c:pt idx="32">
                        <c:v>0.34719999999999995</c:v>
                      </c:pt>
                      <c:pt idx="33">
                        <c:v>0.34699999999999998</c:v>
                      </c:pt>
                      <c:pt idx="34">
                        <c:v>0.34663333333333335</c:v>
                      </c:pt>
                      <c:pt idx="35">
                        <c:v>0.34699999999999998</c:v>
                      </c:pt>
                      <c:pt idx="36">
                        <c:v>0.34676666666666667</c:v>
                      </c:pt>
                      <c:pt idx="37">
                        <c:v>0.34666666666666668</c:v>
                      </c:pt>
                      <c:pt idx="38">
                        <c:v>0.34660000000000002</c:v>
                      </c:pt>
                      <c:pt idx="39">
                        <c:v>0.34656666666666669</c:v>
                      </c:pt>
                      <c:pt idx="40">
                        <c:v>0.34670000000000001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</c:ext>
        </c:extLst>
      </c:scatterChart>
      <c:valAx>
        <c:axId val="-652561712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5760"/>
        <c:crosses val="autoZero"/>
        <c:crossBetween val="midCat"/>
      </c:valAx>
      <c:valAx>
        <c:axId val="-697215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17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2"/>
          <c:tx>
            <c:strRef>
              <c:f>'resultados 3-12-2021'!$AR$6</c:f>
              <c:strCache>
                <c:ptCount val="1"/>
                <c:pt idx="0">
                  <c:v>183∆fas1+pTA1_FASIIb w/o M-CoA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3-12-2021'!$AT$8:$AT$48</c:f>
              <c:numCache>
                <c:formatCode>General</c:formatCode>
                <c:ptCount val="41"/>
                <c:pt idx="0">
                  <c:v>0.49826666666666664</c:v>
                </c:pt>
                <c:pt idx="1">
                  <c:v>0.49540000000000006</c:v>
                </c:pt>
                <c:pt idx="2">
                  <c:v>0.49140000000000006</c:v>
                </c:pt>
                <c:pt idx="3">
                  <c:v>0.48620000000000002</c:v>
                </c:pt>
                <c:pt idx="4">
                  <c:v>0.48133333333333334</c:v>
                </c:pt>
                <c:pt idx="5">
                  <c:v>0.47599999999999998</c:v>
                </c:pt>
                <c:pt idx="6">
                  <c:v>0.47029999999999994</c:v>
                </c:pt>
                <c:pt idx="7">
                  <c:v>0.46500000000000002</c:v>
                </c:pt>
                <c:pt idx="8">
                  <c:v>0.45963333333333334</c:v>
                </c:pt>
                <c:pt idx="9">
                  <c:v>0.45393333333333336</c:v>
                </c:pt>
                <c:pt idx="10">
                  <c:v>0.44836666666666664</c:v>
                </c:pt>
                <c:pt idx="11">
                  <c:v>0.44286666666666669</c:v>
                </c:pt>
                <c:pt idx="12">
                  <c:v>0.43760000000000004</c:v>
                </c:pt>
                <c:pt idx="13">
                  <c:v>0.43216666666666664</c:v>
                </c:pt>
                <c:pt idx="14">
                  <c:v>0.42660000000000003</c:v>
                </c:pt>
                <c:pt idx="15">
                  <c:v>0.42130000000000001</c:v>
                </c:pt>
                <c:pt idx="16">
                  <c:v>0.41593333333333332</c:v>
                </c:pt>
                <c:pt idx="17">
                  <c:v>0.41103333333333331</c:v>
                </c:pt>
                <c:pt idx="18">
                  <c:v>0.4064666666666667</c:v>
                </c:pt>
                <c:pt idx="19">
                  <c:v>0.40186666666666665</c:v>
                </c:pt>
                <c:pt idx="20">
                  <c:v>0.39683333333333332</c:v>
                </c:pt>
                <c:pt idx="21">
                  <c:v>0.39273333333333332</c:v>
                </c:pt>
                <c:pt idx="22">
                  <c:v>0.3886</c:v>
                </c:pt>
                <c:pt idx="23">
                  <c:v>0.38430000000000003</c:v>
                </c:pt>
                <c:pt idx="24">
                  <c:v>0.38043333333333335</c:v>
                </c:pt>
                <c:pt idx="25">
                  <c:v>0.37643333333333334</c:v>
                </c:pt>
                <c:pt idx="26">
                  <c:v>0.37259999999999999</c:v>
                </c:pt>
                <c:pt idx="27">
                  <c:v>0.36880000000000002</c:v>
                </c:pt>
                <c:pt idx="28">
                  <c:v>0.36499999999999999</c:v>
                </c:pt>
                <c:pt idx="29">
                  <c:v>0.36176666666666663</c:v>
                </c:pt>
                <c:pt idx="30">
                  <c:v>0.3576333333333333</c:v>
                </c:pt>
                <c:pt idx="31">
                  <c:v>0.35410000000000003</c:v>
                </c:pt>
                <c:pt idx="32">
                  <c:v>0.35073333333333334</c:v>
                </c:pt>
                <c:pt idx="33">
                  <c:v>0.34746666666666665</c:v>
                </c:pt>
                <c:pt idx="34">
                  <c:v>0.34406666666666669</c:v>
                </c:pt>
                <c:pt idx="35">
                  <c:v>0.34149999999999997</c:v>
                </c:pt>
                <c:pt idx="36">
                  <c:v>0.33846666666666669</c:v>
                </c:pt>
                <c:pt idx="37">
                  <c:v>0.33543333333333331</c:v>
                </c:pt>
                <c:pt idx="38">
                  <c:v>0.33280000000000004</c:v>
                </c:pt>
                <c:pt idx="39">
                  <c:v>0.33073333333333338</c:v>
                </c:pt>
                <c:pt idx="40">
                  <c:v>0.3281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E2-42D5-89EF-C914D6D3D76A}"/>
            </c:ext>
          </c:extLst>
        </c:ser>
        <c:ser>
          <c:idx val="0"/>
          <c:order val="3"/>
          <c:tx>
            <c:strRef>
              <c:f>'resultados 3-12-2021'!$AV$6</c:f>
              <c:strCache>
                <c:ptCount val="1"/>
                <c:pt idx="0">
                  <c:v>183∆fas1+pTA1_FASIIb w/ M-CoA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3-12-2021'!$AX$8:$AX$48</c:f>
              <c:numCache>
                <c:formatCode>General</c:formatCode>
                <c:ptCount val="41"/>
                <c:pt idx="0">
                  <c:v>0.49183333333333334</c:v>
                </c:pt>
                <c:pt idx="1">
                  <c:v>0.48703333333333326</c:v>
                </c:pt>
                <c:pt idx="2">
                  <c:v>0.48143333333333332</c:v>
                </c:pt>
                <c:pt idx="3">
                  <c:v>0.47506666666666669</c:v>
                </c:pt>
                <c:pt idx="4">
                  <c:v>0.46836666666666665</c:v>
                </c:pt>
                <c:pt idx="5">
                  <c:v>0.46166666666666667</c:v>
                </c:pt>
                <c:pt idx="6">
                  <c:v>0.45513333333333333</c:v>
                </c:pt>
                <c:pt idx="7">
                  <c:v>0.44946666666666663</c:v>
                </c:pt>
                <c:pt idx="8">
                  <c:v>0.44203333333333333</c:v>
                </c:pt>
                <c:pt idx="9">
                  <c:v>0.43526666666666669</c:v>
                </c:pt>
                <c:pt idx="10">
                  <c:v>0.42899999999999999</c:v>
                </c:pt>
                <c:pt idx="11">
                  <c:v>0.4229</c:v>
                </c:pt>
                <c:pt idx="12">
                  <c:v>0.41646666666666671</c:v>
                </c:pt>
                <c:pt idx="13">
                  <c:v>0.41043333333333337</c:v>
                </c:pt>
                <c:pt idx="14">
                  <c:v>0.4049666666666667</c:v>
                </c:pt>
                <c:pt idx="15">
                  <c:v>0.39910000000000001</c:v>
                </c:pt>
                <c:pt idx="16">
                  <c:v>0.3934333333333333</c:v>
                </c:pt>
                <c:pt idx="17">
                  <c:v>0.38750000000000001</c:v>
                </c:pt>
                <c:pt idx="18">
                  <c:v>0.38206666666666661</c:v>
                </c:pt>
                <c:pt idx="19">
                  <c:v>0.37680000000000002</c:v>
                </c:pt>
                <c:pt idx="20">
                  <c:v>0.37206666666666671</c:v>
                </c:pt>
                <c:pt idx="21">
                  <c:v>0.36716666666666664</c:v>
                </c:pt>
                <c:pt idx="22">
                  <c:v>0.36326666666666663</c:v>
                </c:pt>
                <c:pt idx="23">
                  <c:v>0.35860000000000003</c:v>
                </c:pt>
                <c:pt idx="24">
                  <c:v>0.35400000000000004</c:v>
                </c:pt>
                <c:pt idx="25">
                  <c:v>0.3496333333333333</c:v>
                </c:pt>
                <c:pt idx="26">
                  <c:v>0.34523333333333328</c:v>
                </c:pt>
                <c:pt idx="27">
                  <c:v>0.34113333333333334</c:v>
                </c:pt>
                <c:pt idx="28">
                  <c:v>0.33713333333333334</c:v>
                </c:pt>
                <c:pt idx="29">
                  <c:v>0.33416666666666667</c:v>
                </c:pt>
                <c:pt idx="30">
                  <c:v>0.33079999999999998</c:v>
                </c:pt>
                <c:pt idx="31">
                  <c:v>0.32746666666666663</c:v>
                </c:pt>
                <c:pt idx="32">
                  <c:v>0.32453333333333334</c:v>
                </c:pt>
                <c:pt idx="33">
                  <c:v>0.32119999999999999</c:v>
                </c:pt>
                <c:pt idx="34">
                  <c:v>0.31863333333333332</c:v>
                </c:pt>
                <c:pt idx="35">
                  <c:v>0.31623333333333337</c:v>
                </c:pt>
                <c:pt idx="36">
                  <c:v>0.31376666666666669</c:v>
                </c:pt>
                <c:pt idx="37">
                  <c:v>0.31186666666666668</c:v>
                </c:pt>
                <c:pt idx="38">
                  <c:v>0.30980000000000002</c:v>
                </c:pt>
                <c:pt idx="39">
                  <c:v>0.30840000000000001</c:v>
                </c:pt>
                <c:pt idx="40">
                  <c:v>0.30806666666666666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18480"/>
        <c:axId val="-69721630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3-12-2021'!$BH$6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3-12-2021'!$BJ$8:$BJ$48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0.50719999999999998</c:v>
                      </c:pt>
                      <c:pt idx="1">
                        <c:v>0.50053333333333339</c:v>
                      </c:pt>
                      <c:pt idx="2">
                        <c:v>0.49489999999999995</c:v>
                      </c:pt>
                      <c:pt idx="3">
                        <c:v>0.48783333333333334</c:v>
                      </c:pt>
                      <c:pt idx="4">
                        <c:v>0.48103333333333337</c:v>
                      </c:pt>
                      <c:pt idx="5">
                        <c:v>0.47373333333333334</c:v>
                      </c:pt>
                      <c:pt idx="6">
                        <c:v>0.46670000000000006</c:v>
                      </c:pt>
                      <c:pt idx="7">
                        <c:v>0.45953333333333335</c:v>
                      </c:pt>
                      <c:pt idx="8">
                        <c:v>0.45273333333333327</c:v>
                      </c:pt>
                      <c:pt idx="9">
                        <c:v>0.44636666666666663</c:v>
                      </c:pt>
                      <c:pt idx="10">
                        <c:v>0.4395</c:v>
                      </c:pt>
                      <c:pt idx="11">
                        <c:v>0.43290000000000006</c:v>
                      </c:pt>
                      <c:pt idx="12">
                        <c:v>0.42670000000000002</c:v>
                      </c:pt>
                      <c:pt idx="13">
                        <c:v>0.42070000000000002</c:v>
                      </c:pt>
                      <c:pt idx="14">
                        <c:v>0.41526666666666667</c:v>
                      </c:pt>
                      <c:pt idx="15">
                        <c:v>0.40956666666666663</c:v>
                      </c:pt>
                      <c:pt idx="16">
                        <c:v>0.4044666666666667</c:v>
                      </c:pt>
                      <c:pt idx="17">
                        <c:v>0.39909999999999995</c:v>
                      </c:pt>
                      <c:pt idx="18">
                        <c:v>0.39413333333333328</c:v>
                      </c:pt>
                      <c:pt idx="19">
                        <c:v>0.3891</c:v>
                      </c:pt>
                      <c:pt idx="20">
                        <c:v>0.38423333333333337</c:v>
                      </c:pt>
                      <c:pt idx="21">
                        <c:v>0.37969999999999998</c:v>
                      </c:pt>
                      <c:pt idx="22">
                        <c:v>0.37506666666666666</c:v>
                      </c:pt>
                      <c:pt idx="23">
                        <c:v>0.37076666666666663</c:v>
                      </c:pt>
                      <c:pt idx="24">
                        <c:v>0.36646666666666672</c:v>
                      </c:pt>
                      <c:pt idx="25">
                        <c:v>0.36246666666666671</c:v>
                      </c:pt>
                      <c:pt idx="26">
                        <c:v>0.3589</c:v>
                      </c:pt>
                      <c:pt idx="27">
                        <c:v>0.35546666666666665</c:v>
                      </c:pt>
                      <c:pt idx="28">
                        <c:v>0.35249999999999998</c:v>
                      </c:pt>
                      <c:pt idx="29">
                        <c:v>0.35003333333333336</c:v>
                      </c:pt>
                      <c:pt idx="30">
                        <c:v>0.34769999999999995</c:v>
                      </c:pt>
                      <c:pt idx="31">
                        <c:v>0.34616666666666668</c:v>
                      </c:pt>
                      <c:pt idx="32">
                        <c:v>0.34499999999999997</c:v>
                      </c:pt>
                      <c:pt idx="33">
                        <c:v>0.34346666666666664</c:v>
                      </c:pt>
                      <c:pt idx="34">
                        <c:v>0.34296666666666664</c:v>
                      </c:pt>
                      <c:pt idx="35">
                        <c:v>0.34263333333333335</c:v>
                      </c:pt>
                      <c:pt idx="36">
                        <c:v>0.34223333333333333</c:v>
                      </c:pt>
                      <c:pt idx="37">
                        <c:v>0.34229999999999999</c:v>
                      </c:pt>
                      <c:pt idx="38">
                        <c:v>0.34173333333333339</c:v>
                      </c:pt>
                      <c:pt idx="39">
                        <c:v>0.34169999999999995</c:v>
                      </c:pt>
                      <c:pt idx="40">
                        <c:v>0.34139999999999998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B1E2-42D5-89EF-C914D6D3D76A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3-12-2021'!$BL$6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3-12-2021'!$BN$8:$BN$48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0.49230000000000002</c:v>
                      </c:pt>
                      <c:pt idx="1">
                        <c:v>0.48486666666666672</c:v>
                      </c:pt>
                      <c:pt idx="2">
                        <c:v>0.47820000000000001</c:v>
                      </c:pt>
                      <c:pt idx="3">
                        <c:v>0.47019999999999995</c:v>
                      </c:pt>
                      <c:pt idx="4">
                        <c:v>0.46110000000000001</c:v>
                      </c:pt>
                      <c:pt idx="5">
                        <c:v>0.45216666666666666</c:v>
                      </c:pt>
                      <c:pt idx="6">
                        <c:v>0.44333333333333336</c:v>
                      </c:pt>
                      <c:pt idx="7">
                        <c:v>0.43413333333333332</c:v>
                      </c:pt>
                      <c:pt idx="8">
                        <c:v>0.42563333333333336</c:v>
                      </c:pt>
                      <c:pt idx="9">
                        <c:v>0.4175666666666667</c:v>
                      </c:pt>
                      <c:pt idx="10">
                        <c:v>0.41023333333333328</c:v>
                      </c:pt>
                      <c:pt idx="11">
                        <c:v>0.40256666666666668</c:v>
                      </c:pt>
                      <c:pt idx="12">
                        <c:v>0.39599999999999996</c:v>
                      </c:pt>
                      <c:pt idx="13">
                        <c:v>0.38899999999999996</c:v>
                      </c:pt>
                      <c:pt idx="14">
                        <c:v>0.38336666666666669</c:v>
                      </c:pt>
                      <c:pt idx="15">
                        <c:v>0.37723333333333331</c:v>
                      </c:pt>
                      <c:pt idx="16">
                        <c:v>0.3715</c:v>
                      </c:pt>
                      <c:pt idx="17">
                        <c:v>0.36643333333333333</c:v>
                      </c:pt>
                      <c:pt idx="18">
                        <c:v>0.36189999999999994</c:v>
                      </c:pt>
                      <c:pt idx="19">
                        <c:v>0.35726666666666668</c:v>
                      </c:pt>
                      <c:pt idx="20">
                        <c:v>0.35379999999999995</c:v>
                      </c:pt>
                      <c:pt idx="21">
                        <c:v>0.35103333333333336</c:v>
                      </c:pt>
                      <c:pt idx="22">
                        <c:v>0.34906666666666664</c:v>
                      </c:pt>
                      <c:pt idx="23">
                        <c:v>0.34713333333333329</c:v>
                      </c:pt>
                      <c:pt idx="24">
                        <c:v>0.34676666666666667</c:v>
                      </c:pt>
                      <c:pt idx="25">
                        <c:v>0.34546666666666664</c:v>
                      </c:pt>
                      <c:pt idx="26">
                        <c:v>0.34473333333333334</c:v>
                      </c:pt>
                      <c:pt idx="27">
                        <c:v>0.34466666666666668</c:v>
                      </c:pt>
                      <c:pt idx="28">
                        <c:v>0.34426666666666667</c:v>
                      </c:pt>
                      <c:pt idx="29">
                        <c:v>0.34406666666666669</c:v>
                      </c:pt>
                      <c:pt idx="30">
                        <c:v>0.34403333333333336</c:v>
                      </c:pt>
                      <c:pt idx="31">
                        <c:v>0.34369999999999995</c:v>
                      </c:pt>
                      <c:pt idx="32">
                        <c:v>0.34326666666666666</c:v>
                      </c:pt>
                      <c:pt idx="33">
                        <c:v>0.34336666666666665</c:v>
                      </c:pt>
                      <c:pt idx="34">
                        <c:v>0.34323333333333333</c:v>
                      </c:pt>
                      <c:pt idx="35">
                        <c:v>0.34303333333333336</c:v>
                      </c:pt>
                      <c:pt idx="36">
                        <c:v>0.34306666666666663</c:v>
                      </c:pt>
                      <c:pt idx="37">
                        <c:v>0.3427</c:v>
                      </c:pt>
                      <c:pt idx="38">
                        <c:v>0.34266666666666667</c:v>
                      </c:pt>
                      <c:pt idx="39">
                        <c:v>0.34250000000000003</c:v>
                      </c:pt>
                      <c:pt idx="40">
                        <c:v>0.3424666666666667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B1E2-42D5-89EF-C914D6D3D76A}"/>
                  </c:ext>
                </c:extLst>
              </c15:ser>
            </c15:filteredScatterSeries>
          </c:ext>
        </c:extLst>
      </c:scatterChart>
      <c:valAx>
        <c:axId val="-697218480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6304"/>
        <c:crosses val="autoZero"/>
        <c:crossBetween val="midCat"/>
      </c:valAx>
      <c:valAx>
        <c:axId val="-697216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8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6"/>
          <c:tx>
            <c:strRef>
              <c:f>'resultados 3-12-2021'!$BX$6</c:f>
              <c:strCache>
                <c:ptCount val="1"/>
                <c:pt idx="0">
                  <c:v>1257-3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3-12-2021'!$BZ$8:$BZ$48</c:f>
              <c:numCache>
                <c:formatCode>General</c:formatCode>
                <c:ptCount val="41"/>
                <c:pt idx="0">
                  <c:v>0.45986666666666665</c:v>
                </c:pt>
                <c:pt idx="1">
                  <c:v>0.45873333333333327</c:v>
                </c:pt>
                <c:pt idx="2">
                  <c:v>0.4548666666666667</c:v>
                </c:pt>
                <c:pt idx="3">
                  <c:v>0.44946666666666668</c:v>
                </c:pt>
                <c:pt idx="4">
                  <c:v>0.44399999999999995</c:v>
                </c:pt>
                <c:pt idx="5">
                  <c:v>0.4384333333333334</c:v>
                </c:pt>
                <c:pt idx="6">
                  <c:v>0.43293333333333334</c:v>
                </c:pt>
                <c:pt idx="7">
                  <c:v>0.42696666666666666</c:v>
                </c:pt>
                <c:pt idx="8">
                  <c:v>0.42149999999999999</c:v>
                </c:pt>
                <c:pt idx="9">
                  <c:v>0.41616666666666663</c:v>
                </c:pt>
                <c:pt idx="10">
                  <c:v>0.41066666666666668</c:v>
                </c:pt>
                <c:pt idx="11">
                  <c:v>0.40516666666666667</c:v>
                </c:pt>
                <c:pt idx="12">
                  <c:v>0.39999999999999997</c:v>
                </c:pt>
                <c:pt idx="13">
                  <c:v>0.39453333333333335</c:v>
                </c:pt>
                <c:pt idx="14">
                  <c:v>0.3900333333333334</c:v>
                </c:pt>
                <c:pt idx="15">
                  <c:v>0.38473333333333332</c:v>
                </c:pt>
                <c:pt idx="16">
                  <c:v>0.38013333333333338</c:v>
                </c:pt>
                <c:pt idx="17">
                  <c:v>0.3755</c:v>
                </c:pt>
                <c:pt idx="18">
                  <c:v>0.37113333333333332</c:v>
                </c:pt>
                <c:pt idx="19">
                  <c:v>0.36663333333333331</c:v>
                </c:pt>
                <c:pt idx="20">
                  <c:v>0.36233333333333334</c:v>
                </c:pt>
                <c:pt idx="21">
                  <c:v>0.35816666666666669</c:v>
                </c:pt>
                <c:pt idx="22">
                  <c:v>0.35439999999999999</c:v>
                </c:pt>
                <c:pt idx="23">
                  <c:v>0.35086666666666666</c:v>
                </c:pt>
                <c:pt idx="24">
                  <c:v>0.34656666666666663</c:v>
                </c:pt>
                <c:pt idx="25">
                  <c:v>0.34273333333333333</c:v>
                </c:pt>
                <c:pt idx="26">
                  <c:v>0.34</c:v>
                </c:pt>
                <c:pt idx="27">
                  <c:v>0.33733333333333332</c:v>
                </c:pt>
                <c:pt idx="28">
                  <c:v>0.33383333333333337</c:v>
                </c:pt>
                <c:pt idx="29">
                  <c:v>0.33003333333333335</c:v>
                </c:pt>
                <c:pt idx="30">
                  <c:v>0.32690000000000002</c:v>
                </c:pt>
                <c:pt idx="31">
                  <c:v>0.32393333333333335</c:v>
                </c:pt>
                <c:pt idx="32">
                  <c:v>0.32106666666666667</c:v>
                </c:pt>
                <c:pt idx="33">
                  <c:v>0.31819999999999998</c:v>
                </c:pt>
                <c:pt idx="34">
                  <c:v>0.31503333333333333</c:v>
                </c:pt>
                <c:pt idx="35">
                  <c:v>0.31239999999999996</c:v>
                </c:pt>
                <c:pt idx="36">
                  <c:v>0.30990000000000001</c:v>
                </c:pt>
                <c:pt idx="37">
                  <c:v>0.30826666666666663</c:v>
                </c:pt>
                <c:pt idx="38">
                  <c:v>0.30560000000000004</c:v>
                </c:pt>
                <c:pt idx="39">
                  <c:v>0.30333333333333329</c:v>
                </c:pt>
                <c:pt idx="40">
                  <c:v>0.30060000000000003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1E2-42D5-89EF-C914D6D3D76A}"/>
            </c:ext>
          </c:extLst>
        </c:ser>
        <c:ser>
          <c:idx val="4"/>
          <c:order val="7"/>
          <c:tx>
            <c:strRef>
              <c:f>'resultados 3-12-2021'!$CB$6</c:f>
              <c:strCache>
                <c:ptCount val="1"/>
                <c:pt idx="0">
                  <c:v>1257-3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3-12-2021'!$CD$8:$CD$48</c:f>
              <c:numCache>
                <c:formatCode>General</c:formatCode>
                <c:ptCount val="41"/>
                <c:pt idx="0">
                  <c:v>0.45876666666666671</c:v>
                </c:pt>
                <c:pt idx="1">
                  <c:v>0.44313333333333338</c:v>
                </c:pt>
                <c:pt idx="2">
                  <c:v>0.43743333333333334</c:v>
                </c:pt>
                <c:pt idx="3">
                  <c:v>0.43149999999999999</c:v>
                </c:pt>
                <c:pt idx="4">
                  <c:v>0.42526666666666668</c:v>
                </c:pt>
                <c:pt idx="5">
                  <c:v>0.41889999999999999</c:v>
                </c:pt>
                <c:pt idx="6">
                  <c:v>0.4124666666666667</c:v>
                </c:pt>
                <c:pt idx="7">
                  <c:v>0.40416666666666662</c:v>
                </c:pt>
                <c:pt idx="8">
                  <c:v>0.39796666666666664</c:v>
                </c:pt>
                <c:pt idx="9">
                  <c:v>0.39100000000000001</c:v>
                </c:pt>
                <c:pt idx="10">
                  <c:v>0.38400000000000006</c:v>
                </c:pt>
                <c:pt idx="11">
                  <c:v>0.37716666666666665</c:v>
                </c:pt>
                <c:pt idx="12">
                  <c:v>0.37153333333333333</c:v>
                </c:pt>
                <c:pt idx="13">
                  <c:v>0.36499999999999999</c:v>
                </c:pt>
                <c:pt idx="14">
                  <c:v>0.36013333333333336</c:v>
                </c:pt>
                <c:pt idx="15">
                  <c:v>0.35476666666666667</c:v>
                </c:pt>
                <c:pt idx="16">
                  <c:v>0.34893333333333332</c:v>
                </c:pt>
                <c:pt idx="17">
                  <c:v>0.34426666666666667</c:v>
                </c:pt>
                <c:pt idx="18">
                  <c:v>0.34003333333333335</c:v>
                </c:pt>
                <c:pt idx="19">
                  <c:v>0.33446666666666669</c:v>
                </c:pt>
                <c:pt idx="20">
                  <c:v>0.32956666666666667</c:v>
                </c:pt>
                <c:pt idx="21">
                  <c:v>0.32569999999999999</c:v>
                </c:pt>
                <c:pt idx="22">
                  <c:v>0.32123333333333332</c:v>
                </c:pt>
                <c:pt idx="23">
                  <c:v>0.31713333333333332</c:v>
                </c:pt>
                <c:pt idx="24">
                  <c:v>0.31279999999999997</c:v>
                </c:pt>
                <c:pt idx="25">
                  <c:v>0.31006666666666666</c:v>
                </c:pt>
                <c:pt idx="26">
                  <c:v>0.30630000000000002</c:v>
                </c:pt>
                <c:pt idx="27">
                  <c:v>0.30299999999999999</c:v>
                </c:pt>
                <c:pt idx="28">
                  <c:v>0.29909999999999998</c:v>
                </c:pt>
                <c:pt idx="29">
                  <c:v>0.2956333333333333</c:v>
                </c:pt>
                <c:pt idx="30">
                  <c:v>0.29286666666666666</c:v>
                </c:pt>
                <c:pt idx="31">
                  <c:v>0.29016666666666668</c:v>
                </c:pt>
                <c:pt idx="32">
                  <c:v>0.28750000000000003</c:v>
                </c:pt>
                <c:pt idx="33">
                  <c:v>0.28550000000000003</c:v>
                </c:pt>
                <c:pt idx="34">
                  <c:v>0.28216666666666668</c:v>
                </c:pt>
                <c:pt idx="35">
                  <c:v>0.28079999999999999</c:v>
                </c:pt>
                <c:pt idx="36">
                  <c:v>0.27866666666666662</c:v>
                </c:pt>
                <c:pt idx="37">
                  <c:v>0.2762</c:v>
                </c:pt>
                <c:pt idx="38">
                  <c:v>0.27476666666666666</c:v>
                </c:pt>
                <c:pt idx="39">
                  <c:v>0.27406666666666668</c:v>
                </c:pt>
                <c:pt idx="40">
                  <c:v>0.27319999999999994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20112"/>
        <c:axId val="-6972212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3-12-2021'!$AJ$6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3-12-2021'!$AL$8:$AL$48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0.5164333333333333</c:v>
                      </c:pt>
                      <c:pt idx="1">
                        <c:v>0.51286666666666669</c:v>
                      </c:pt>
                      <c:pt idx="2">
                        <c:v>0.50600000000000001</c:v>
                      </c:pt>
                      <c:pt idx="3">
                        <c:v>0.49926666666666669</c:v>
                      </c:pt>
                      <c:pt idx="4">
                        <c:v>0.49213333333333331</c:v>
                      </c:pt>
                      <c:pt idx="5">
                        <c:v>0.4847333333333334</c:v>
                      </c:pt>
                      <c:pt idx="6">
                        <c:v>0.47760000000000002</c:v>
                      </c:pt>
                      <c:pt idx="7">
                        <c:v>0.47009999999999996</c:v>
                      </c:pt>
                      <c:pt idx="8">
                        <c:v>0.46323333333333333</c:v>
                      </c:pt>
                      <c:pt idx="9">
                        <c:v>0.45666666666666672</c:v>
                      </c:pt>
                      <c:pt idx="10">
                        <c:v>0.44930000000000003</c:v>
                      </c:pt>
                      <c:pt idx="11">
                        <c:v>0.44336666666666663</c:v>
                      </c:pt>
                      <c:pt idx="12">
                        <c:v>0.43706666666666666</c:v>
                      </c:pt>
                      <c:pt idx="13">
                        <c:v>0.43080000000000002</c:v>
                      </c:pt>
                      <c:pt idx="14">
                        <c:v>0.42503333333333337</c:v>
                      </c:pt>
                      <c:pt idx="15">
                        <c:v>0.41920000000000002</c:v>
                      </c:pt>
                      <c:pt idx="16">
                        <c:v>0.41386666666666666</c:v>
                      </c:pt>
                      <c:pt idx="17">
                        <c:v>0.40860000000000002</c:v>
                      </c:pt>
                      <c:pt idx="18">
                        <c:v>0.40349999999999997</c:v>
                      </c:pt>
                      <c:pt idx="19">
                        <c:v>0.39973333333333333</c:v>
                      </c:pt>
                      <c:pt idx="20">
                        <c:v>0.39446666666666669</c:v>
                      </c:pt>
                      <c:pt idx="21">
                        <c:v>0.3903666666666667</c:v>
                      </c:pt>
                      <c:pt idx="22">
                        <c:v>0.38633333333333336</c:v>
                      </c:pt>
                      <c:pt idx="23">
                        <c:v>0.3831</c:v>
                      </c:pt>
                      <c:pt idx="24">
                        <c:v>0.38059999999999999</c:v>
                      </c:pt>
                      <c:pt idx="25">
                        <c:v>0.37833333333333335</c:v>
                      </c:pt>
                      <c:pt idx="26">
                        <c:v>0.37626666666666669</c:v>
                      </c:pt>
                      <c:pt idx="27">
                        <c:v>0.37543333333333334</c:v>
                      </c:pt>
                      <c:pt idx="28">
                        <c:v>0.37459999999999999</c:v>
                      </c:pt>
                      <c:pt idx="29">
                        <c:v>0.37423333333333336</c:v>
                      </c:pt>
                      <c:pt idx="30">
                        <c:v>0.37389999999999995</c:v>
                      </c:pt>
                      <c:pt idx="31">
                        <c:v>0.37356666666666666</c:v>
                      </c:pt>
                      <c:pt idx="32">
                        <c:v>0.37343333333333328</c:v>
                      </c:pt>
                      <c:pt idx="33">
                        <c:v>0.37276666666666669</c:v>
                      </c:pt>
                      <c:pt idx="34">
                        <c:v>0.37246666666666667</c:v>
                      </c:pt>
                      <c:pt idx="35">
                        <c:v>0.37236666666666668</c:v>
                      </c:pt>
                      <c:pt idx="36">
                        <c:v>0.37246666666666667</c:v>
                      </c:pt>
                      <c:pt idx="37">
                        <c:v>0.37183333333333329</c:v>
                      </c:pt>
                      <c:pt idx="38">
                        <c:v>0.37240000000000001</c:v>
                      </c:pt>
                      <c:pt idx="39">
                        <c:v>0.37209999999999993</c:v>
                      </c:pt>
                      <c:pt idx="40">
                        <c:v>0.37270000000000003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B1E2-42D5-89EF-C914D6D3D76A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3-12-2021'!$AN$6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3-12-2021'!$AP$8:$AP$48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0.49763333333333332</c:v>
                      </c:pt>
                      <c:pt idx="1">
                        <c:v>0.48983333333333334</c:v>
                      </c:pt>
                      <c:pt idx="2">
                        <c:v>0.48183333333333334</c:v>
                      </c:pt>
                      <c:pt idx="3">
                        <c:v>0.47306666666666669</c:v>
                      </c:pt>
                      <c:pt idx="4">
                        <c:v>0.46490000000000004</c:v>
                      </c:pt>
                      <c:pt idx="5">
                        <c:v>0.4572</c:v>
                      </c:pt>
                      <c:pt idx="6">
                        <c:v>0.44896666666666668</c:v>
                      </c:pt>
                      <c:pt idx="7">
                        <c:v>0.44113333333333332</c:v>
                      </c:pt>
                      <c:pt idx="8">
                        <c:v>0.43306666666666666</c:v>
                      </c:pt>
                      <c:pt idx="9">
                        <c:v>0.42540000000000006</c:v>
                      </c:pt>
                      <c:pt idx="10">
                        <c:v>0.41759999999999997</c:v>
                      </c:pt>
                      <c:pt idx="11">
                        <c:v>0.41036666666666671</c:v>
                      </c:pt>
                      <c:pt idx="12">
                        <c:v>0.4037</c:v>
                      </c:pt>
                      <c:pt idx="13">
                        <c:v>0.39706666666666668</c:v>
                      </c:pt>
                      <c:pt idx="14">
                        <c:v>0.39129999999999998</c:v>
                      </c:pt>
                      <c:pt idx="15">
                        <c:v>0.38539999999999996</c:v>
                      </c:pt>
                      <c:pt idx="16">
                        <c:v>0.3793333333333333</c:v>
                      </c:pt>
                      <c:pt idx="17">
                        <c:v>0.37436666666666668</c:v>
                      </c:pt>
                      <c:pt idx="18">
                        <c:v>0.3695</c:v>
                      </c:pt>
                      <c:pt idx="19">
                        <c:v>0.36460000000000004</c:v>
                      </c:pt>
                      <c:pt idx="20">
                        <c:v>0.36093333333333333</c:v>
                      </c:pt>
                      <c:pt idx="21">
                        <c:v>0.35749999999999998</c:v>
                      </c:pt>
                      <c:pt idx="22">
                        <c:v>0.35510000000000003</c:v>
                      </c:pt>
                      <c:pt idx="23">
                        <c:v>0.35329999999999995</c:v>
                      </c:pt>
                      <c:pt idx="24">
                        <c:v>0.35159999999999997</c:v>
                      </c:pt>
                      <c:pt idx="25">
                        <c:v>0.3499666666666667</c:v>
                      </c:pt>
                      <c:pt idx="26">
                        <c:v>0.34910000000000002</c:v>
                      </c:pt>
                      <c:pt idx="27">
                        <c:v>0.34866666666666668</c:v>
                      </c:pt>
                      <c:pt idx="28">
                        <c:v>0.34820000000000001</c:v>
                      </c:pt>
                      <c:pt idx="29">
                        <c:v>0.34810000000000002</c:v>
                      </c:pt>
                      <c:pt idx="30">
                        <c:v>0.34783333333333327</c:v>
                      </c:pt>
                      <c:pt idx="31">
                        <c:v>0.34773333333333339</c:v>
                      </c:pt>
                      <c:pt idx="32">
                        <c:v>0.34719999999999995</c:v>
                      </c:pt>
                      <c:pt idx="33">
                        <c:v>0.34699999999999998</c:v>
                      </c:pt>
                      <c:pt idx="34">
                        <c:v>0.34663333333333335</c:v>
                      </c:pt>
                      <c:pt idx="35">
                        <c:v>0.34699999999999998</c:v>
                      </c:pt>
                      <c:pt idx="36">
                        <c:v>0.34676666666666667</c:v>
                      </c:pt>
                      <c:pt idx="37">
                        <c:v>0.34666666666666668</c:v>
                      </c:pt>
                      <c:pt idx="38">
                        <c:v>0.34660000000000002</c:v>
                      </c:pt>
                      <c:pt idx="39">
                        <c:v>0.34656666666666669</c:v>
                      </c:pt>
                      <c:pt idx="40">
                        <c:v>0.34670000000000001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</c:ext>
        </c:extLst>
      </c:scatterChart>
      <c:valAx>
        <c:axId val="-697220112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21200"/>
        <c:crosses val="autoZero"/>
        <c:crossBetween val="midCat"/>
      </c:valAx>
      <c:valAx>
        <c:axId val="-6972212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20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7.1152194623148771E-2"/>
          <c:y val="6.4705698005698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2"/>
          <c:tx>
            <c:strRef>
              <c:f>'resultados 3-12-2021'!$AZ$6</c:f>
              <c:strCache>
                <c:ptCount val="1"/>
                <c:pt idx="0">
                  <c:v>183∆fas1+pTA1_FASIIb w/o M-CoA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3-12-2021'!$BB$8:$BB$48</c:f>
              <c:numCache>
                <c:formatCode>General</c:formatCode>
                <c:ptCount val="41"/>
                <c:pt idx="0">
                  <c:v>0.53120000000000001</c:v>
                </c:pt>
                <c:pt idx="1">
                  <c:v>0.5258666666666667</c:v>
                </c:pt>
                <c:pt idx="2">
                  <c:v>0.51933333333333331</c:v>
                </c:pt>
                <c:pt idx="3">
                  <c:v>0.51266666666666671</c:v>
                </c:pt>
                <c:pt idx="4">
                  <c:v>0.50480000000000003</c:v>
                </c:pt>
                <c:pt idx="5">
                  <c:v>0.49763333333333332</c:v>
                </c:pt>
                <c:pt idx="6">
                  <c:v>0.4904</c:v>
                </c:pt>
                <c:pt idx="7">
                  <c:v>0.4830666666666667</c:v>
                </c:pt>
                <c:pt idx="8">
                  <c:v>0.47656666666666664</c:v>
                </c:pt>
                <c:pt idx="9">
                  <c:v>0.47000000000000003</c:v>
                </c:pt>
                <c:pt idx="10">
                  <c:v>0.4626333333333334</c:v>
                </c:pt>
                <c:pt idx="11">
                  <c:v>0.45573333333333332</c:v>
                </c:pt>
                <c:pt idx="12">
                  <c:v>0.4496</c:v>
                </c:pt>
                <c:pt idx="13">
                  <c:v>0.44340000000000002</c:v>
                </c:pt>
                <c:pt idx="14">
                  <c:v>0.43759999999999999</c:v>
                </c:pt>
                <c:pt idx="15">
                  <c:v>0.43203333333333332</c:v>
                </c:pt>
                <c:pt idx="16">
                  <c:v>0.42676666666666668</c:v>
                </c:pt>
                <c:pt idx="17">
                  <c:v>0.42166666666666669</c:v>
                </c:pt>
                <c:pt idx="18">
                  <c:v>0.41749999999999998</c:v>
                </c:pt>
                <c:pt idx="19">
                  <c:v>0.41359999999999997</c:v>
                </c:pt>
                <c:pt idx="20">
                  <c:v>0.41086666666666671</c:v>
                </c:pt>
                <c:pt idx="21">
                  <c:v>0.40840000000000004</c:v>
                </c:pt>
                <c:pt idx="22">
                  <c:v>0.40626666666666661</c:v>
                </c:pt>
                <c:pt idx="23">
                  <c:v>0.40486666666666665</c:v>
                </c:pt>
                <c:pt idx="24">
                  <c:v>0.40323333333333333</c:v>
                </c:pt>
                <c:pt idx="25">
                  <c:v>0.40266666666666667</c:v>
                </c:pt>
                <c:pt idx="26">
                  <c:v>0.40256666666666668</c:v>
                </c:pt>
                <c:pt idx="27">
                  <c:v>0.40189999999999998</c:v>
                </c:pt>
                <c:pt idx="28">
                  <c:v>0.40179999999999999</c:v>
                </c:pt>
                <c:pt idx="29">
                  <c:v>0.40119999999999995</c:v>
                </c:pt>
                <c:pt idx="30">
                  <c:v>0.40153333333333335</c:v>
                </c:pt>
                <c:pt idx="31">
                  <c:v>0.40110000000000001</c:v>
                </c:pt>
                <c:pt idx="32">
                  <c:v>0.40189999999999998</c:v>
                </c:pt>
                <c:pt idx="33">
                  <c:v>0.40189999999999998</c:v>
                </c:pt>
                <c:pt idx="34">
                  <c:v>0.4007</c:v>
                </c:pt>
                <c:pt idx="35">
                  <c:v>0.40056666666666668</c:v>
                </c:pt>
                <c:pt idx="36">
                  <c:v>0.39989999999999998</c:v>
                </c:pt>
                <c:pt idx="37">
                  <c:v>0.39950000000000002</c:v>
                </c:pt>
                <c:pt idx="38">
                  <c:v>0.39900000000000002</c:v>
                </c:pt>
                <c:pt idx="39">
                  <c:v>0.39936666666666665</c:v>
                </c:pt>
                <c:pt idx="40">
                  <c:v>0.39896666666666669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E2-42D5-89EF-C914D6D3D76A}"/>
            </c:ext>
          </c:extLst>
        </c:ser>
        <c:ser>
          <c:idx val="0"/>
          <c:order val="3"/>
          <c:tx>
            <c:strRef>
              <c:f>'resultados 3-12-2021'!$BD$6</c:f>
              <c:strCache>
                <c:ptCount val="1"/>
                <c:pt idx="0">
                  <c:v>183∆fas1+pTA1_FASIIb w/ M-CoA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3-12-2021'!$BF$8:$BF$48</c:f>
              <c:numCache>
                <c:formatCode>General</c:formatCode>
                <c:ptCount val="41"/>
                <c:pt idx="0">
                  <c:v>0.52493333333333325</c:v>
                </c:pt>
                <c:pt idx="1">
                  <c:v>0.51496666666666668</c:v>
                </c:pt>
                <c:pt idx="2">
                  <c:v>0.50569999999999993</c:v>
                </c:pt>
                <c:pt idx="3">
                  <c:v>0.49726666666666669</c:v>
                </c:pt>
                <c:pt idx="4">
                  <c:v>0.48833333333333329</c:v>
                </c:pt>
                <c:pt idx="5">
                  <c:v>0.48166666666666669</c:v>
                </c:pt>
                <c:pt idx="6">
                  <c:v>0.47310000000000002</c:v>
                </c:pt>
                <c:pt idx="7">
                  <c:v>0.46460000000000007</c:v>
                </c:pt>
                <c:pt idx="8">
                  <c:v>0.45660000000000006</c:v>
                </c:pt>
                <c:pt idx="9">
                  <c:v>0.44906666666666667</c:v>
                </c:pt>
                <c:pt idx="10">
                  <c:v>0.44240000000000007</c:v>
                </c:pt>
                <c:pt idx="11">
                  <c:v>0.43543333333333334</c:v>
                </c:pt>
                <c:pt idx="12">
                  <c:v>0.42910000000000004</c:v>
                </c:pt>
                <c:pt idx="13">
                  <c:v>0.42286666666666667</c:v>
                </c:pt>
                <c:pt idx="14">
                  <c:v>0.41826666666666662</c:v>
                </c:pt>
                <c:pt idx="15">
                  <c:v>0.41283333333333333</c:v>
                </c:pt>
                <c:pt idx="16">
                  <c:v>0.40916666666666668</c:v>
                </c:pt>
                <c:pt idx="17">
                  <c:v>0.40546666666666664</c:v>
                </c:pt>
                <c:pt idx="18">
                  <c:v>0.40243333333333337</c:v>
                </c:pt>
                <c:pt idx="19">
                  <c:v>0.40113333333333329</c:v>
                </c:pt>
                <c:pt idx="20">
                  <c:v>0.39963333333333334</c:v>
                </c:pt>
                <c:pt idx="21">
                  <c:v>0.39893333333333336</c:v>
                </c:pt>
                <c:pt idx="22">
                  <c:v>0.39783333333333332</c:v>
                </c:pt>
                <c:pt idx="23">
                  <c:v>0.39763333333333334</c:v>
                </c:pt>
                <c:pt idx="24">
                  <c:v>0.39683333333333337</c:v>
                </c:pt>
                <c:pt idx="25">
                  <c:v>0.39656666666666673</c:v>
                </c:pt>
                <c:pt idx="26">
                  <c:v>0.39636666666666659</c:v>
                </c:pt>
                <c:pt idx="27">
                  <c:v>0.39643333333333336</c:v>
                </c:pt>
                <c:pt idx="28">
                  <c:v>0.39510000000000001</c:v>
                </c:pt>
                <c:pt idx="29">
                  <c:v>0.3948666666666667</c:v>
                </c:pt>
                <c:pt idx="30">
                  <c:v>0.39493333333333336</c:v>
                </c:pt>
                <c:pt idx="31">
                  <c:v>0.39473333333333338</c:v>
                </c:pt>
                <c:pt idx="32">
                  <c:v>0.39453333333333335</c:v>
                </c:pt>
                <c:pt idx="33">
                  <c:v>0.39503333333333329</c:v>
                </c:pt>
                <c:pt idx="34">
                  <c:v>0.3943666666666667</c:v>
                </c:pt>
                <c:pt idx="35">
                  <c:v>0.39453333333333335</c:v>
                </c:pt>
                <c:pt idx="36">
                  <c:v>0.39466666666666667</c:v>
                </c:pt>
                <c:pt idx="37">
                  <c:v>0.39500000000000002</c:v>
                </c:pt>
                <c:pt idx="38">
                  <c:v>0.39430000000000004</c:v>
                </c:pt>
                <c:pt idx="39">
                  <c:v>0.39476666666666665</c:v>
                </c:pt>
                <c:pt idx="40">
                  <c:v>0.3943666666666667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19568"/>
        <c:axId val="-69722174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3-12-2021'!$Q$6</c15:sqref>
                        </c15:formulaRef>
                      </c:ext>
                    </c:extLst>
                    <c:strCache>
                      <c:ptCount val="1"/>
                      <c:pt idx="0">
                        <c:v>WT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3-12-2021'!$R$8:$R$48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0.38906666666666667</c:v>
                      </c:pt>
                      <c:pt idx="1">
                        <c:v>0.35159999999999997</c:v>
                      </c:pt>
                      <c:pt idx="2">
                        <c:v>0.31479999999999997</c:v>
                      </c:pt>
                      <c:pt idx="3">
                        <c:v>0.28649999999999998</c:v>
                      </c:pt>
                      <c:pt idx="4">
                        <c:v>0.27566666666666667</c:v>
                      </c:pt>
                      <c:pt idx="5">
                        <c:v>0.27333333333333337</c:v>
                      </c:pt>
                      <c:pt idx="6">
                        <c:v>0.27246666666666669</c:v>
                      </c:pt>
                      <c:pt idx="7">
                        <c:v>0.27156666666666668</c:v>
                      </c:pt>
                      <c:pt idx="8">
                        <c:v>0.27096666666666663</c:v>
                      </c:pt>
                      <c:pt idx="9">
                        <c:v>0.27040000000000003</c:v>
                      </c:pt>
                      <c:pt idx="10">
                        <c:v>0.26973333333333332</c:v>
                      </c:pt>
                      <c:pt idx="11">
                        <c:v>0.26926666666666671</c:v>
                      </c:pt>
                      <c:pt idx="12">
                        <c:v>0.26863333333333334</c:v>
                      </c:pt>
                      <c:pt idx="13">
                        <c:v>0.26816666666666666</c:v>
                      </c:pt>
                      <c:pt idx="14">
                        <c:v>0.2681</c:v>
                      </c:pt>
                      <c:pt idx="15">
                        <c:v>0.2676</c:v>
                      </c:pt>
                      <c:pt idx="16">
                        <c:v>0.2673666666666667</c:v>
                      </c:pt>
                      <c:pt idx="17">
                        <c:v>0.26723333333333338</c:v>
                      </c:pt>
                      <c:pt idx="18">
                        <c:v>0.26696666666666663</c:v>
                      </c:pt>
                      <c:pt idx="19">
                        <c:v>0.2669333333333333</c:v>
                      </c:pt>
                      <c:pt idx="20">
                        <c:v>0.26663333333333333</c:v>
                      </c:pt>
                      <c:pt idx="21">
                        <c:v>0.2663666666666667</c:v>
                      </c:pt>
                      <c:pt idx="22">
                        <c:v>0.26623333333333338</c:v>
                      </c:pt>
                      <c:pt idx="23">
                        <c:v>0.26603333333333329</c:v>
                      </c:pt>
                      <c:pt idx="24">
                        <c:v>0.26609999999999995</c:v>
                      </c:pt>
                      <c:pt idx="25">
                        <c:v>0.26603333333333334</c:v>
                      </c:pt>
                      <c:pt idx="26">
                        <c:v>0.26619999999999999</c:v>
                      </c:pt>
                      <c:pt idx="27">
                        <c:v>0.26650000000000001</c:v>
                      </c:pt>
                      <c:pt idx="28">
                        <c:v>0.26646666666666668</c:v>
                      </c:pt>
                      <c:pt idx="29">
                        <c:v>0.26683333333333331</c:v>
                      </c:pt>
                      <c:pt idx="30">
                        <c:v>0.26706666666666667</c:v>
                      </c:pt>
                      <c:pt idx="31">
                        <c:v>0.26696666666666663</c:v>
                      </c:pt>
                      <c:pt idx="32">
                        <c:v>0.26720000000000005</c:v>
                      </c:pt>
                      <c:pt idx="33">
                        <c:v>0.2673666666666667</c:v>
                      </c:pt>
                      <c:pt idx="34">
                        <c:v>0.26719999999999994</c:v>
                      </c:pt>
                      <c:pt idx="35">
                        <c:v>0.26726666666666671</c:v>
                      </c:pt>
                      <c:pt idx="36">
                        <c:v>0.26723333333333338</c:v>
                      </c:pt>
                      <c:pt idx="37">
                        <c:v>0.26720000000000005</c:v>
                      </c:pt>
                      <c:pt idx="38">
                        <c:v>0.26740000000000003</c:v>
                      </c:pt>
                      <c:pt idx="39">
                        <c:v>0.26746666666666669</c:v>
                      </c:pt>
                      <c:pt idx="40">
                        <c:v>0.26746666666666669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1E2-42D5-89EF-C914D6D3D76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3-12-2021'!$M$6</c15:sqref>
                        </c15:formulaRef>
                      </c:ext>
                    </c:extLst>
                    <c:strCache>
                      <c:ptCount val="1"/>
                      <c:pt idx="0">
                        <c:v>WT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3-12-2021'!$N$8:$N$48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0.42556666666666665</c:v>
                      </c:pt>
                      <c:pt idx="1">
                        <c:v>0.42413333333333331</c:v>
                      </c:pt>
                      <c:pt idx="2">
                        <c:v>0.42046666666666671</c:v>
                      </c:pt>
                      <c:pt idx="3">
                        <c:v>0.41609999999999997</c:v>
                      </c:pt>
                      <c:pt idx="4">
                        <c:v>0.41260000000000002</c:v>
                      </c:pt>
                      <c:pt idx="5">
                        <c:v>0.40820000000000006</c:v>
                      </c:pt>
                      <c:pt idx="6">
                        <c:v>0.40456666666666669</c:v>
                      </c:pt>
                      <c:pt idx="7">
                        <c:v>0.39963333333333334</c:v>
                      </c:pt>
                      <c:pt idx="8">
                        <c:v>0.39573333333333333</c:v>
                      </c:pt>
                      <c:pt idx="9">
                        <c:v>0.3926</c:v>
                      </c:pt>
                      <c:pt idx="10">
                        <c:v>0.39573333333333333</c:v>
                      </c:pt>
                      <c:pt idx="11">
                        <c:v>0.38570000000000004</c:v>
                      </c:pt>
                      <c:pt idx="12">
                        <c:v>0.38726666666666665</c:v>
                      </c:pt>
                      <c:pt idx="13">
                        <c:v>0.37453333333333333</c:v>
                      </c:pt>
                      <c:pt idx="14">
                        <c:v>0.37070000000000003</c:v>
                      </c:pt>
                      <c:pt idx="15">
                        <c:v>0.36680000000000001</c:v>
                      </c:pt>
                      <c:pt idx="16">
                        <c:v>0.36303333333333332</c:v>
                      </c:pt>
                      <c:pt idx="17">
                        <c:v>0.35926666666666662</c:v>
                      </c:pt>
                      <c:pt idx="18">
                        <c:v>0.35586666666666672</c:v>
                      </c:pt>
                      <c:pt idx="19">
                        <c:v>0.35223333333333334</c:v>
                      </c:pt>
                      <c:pt idx="20">
                        <c:v>0.34896666666666665</c:v>
                      </c:pt>
                      <c:pt idx="21">
                        <c:v>0.34570000000000006</c:v>
                      </c:pt>
                      <c:pt idx="22">
                        <c:v>0.3422</c:v>
                      </c:pt>
                      <c:pt idx="23">
                        <c:v>0.33916666666666667</c:v>
                      </c:pt>
                      <c:pt idx="24">
                        <c:v>0.33626666666666666</c:v>
                      </c:pt>
                      <c:pt idx="25">
                        <c:v>0.3332</c:v>
                      </c:pt>
                      <c:pt idx="26">
                        <c:v>0.33013333333333333</c:v>
                      </c:pt>
                      <c:pt idx="27">
                        <c:v>0.32713333333333333</c:v>
                      </c:pt>
                      <c:pt idx="28">
                        <c:v>0.32413333333333338</c:v>
                      </c:pt>
                      <c:pt idx="29">
                        <c:v>0.3213333333333333</c:v>
                      </c:pt>
                      <c:pt idx="30">
                        <c:v>0.31859999999999999</c:v>
                      </c:pt>
                      <c:pt idx="31">
                        <c:v>0.31556666666666666</c:v>
                      </c:pt>
                      <c:pt idx="32">
                        <c:v>0.31290000000000001</c:v>
                      </c:pt>
                      <c:pt idx="33">
                        <c:v>0.31046666666666667</c:v>
                      </c:pt>
                      <c:pt idx="34">
                        <c:v>0.30763333333333337</c:v>
                      </c:pt>
                      <c:pt idx="35">
                        <c:v>0.30513333333333331</c:v>
                      </c:pt>
                      <c:pt idx="36">
                        <c:v>0.30246666666666666</c:v>
                      </c:pt>
                      <c:pt idx="37">
                        <c:v>0.3000666666666667</c:v>
                      </c:pt>
                      <c:pt idx="38">
                        <c:v>0.29763333333333336</c:v>
                      </c:pt>
                      <c:pt idx="39">
                        <c:v>0.29543333333333333</c:v>
                      </c:pt>
                      <c:pt idx="40">
                        <c:v>0.29320000000000002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1E2-42D5-89EF-C914D6D3D76A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3-12-2021'!$C$3</c15:sqref>
                        </c15:formulaRef>
                      </c:ext>
                    </c:extLst>
                    <c:strCache>
                      <c:ptCount val="1"/>
                      <c:pt idx="0">
                        <c:v>Branco (B)=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3-12-2021'!$F$8:$F$48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0.39693333333333336</c:v>
                      </c:pt>
                      <c:pt idx="1">
                        <c:v>0.39816666666666661</c:v>
                      </c:pt>
                      <c:pt idx="2">
                        <c:v>0.39756666666666662</c:v>
                      </c:pt>
                      <c:pt idx="3">
                        <c:v>0.39739999999999998</c:v>
                      </c:pt>
                      <c:pt idx="4">
                        <c:v>0.39743333333333336</c:v>
                      </c:pt>
                      <c:pt idx="5">
                        <c:v>0.39740000000000003</c:v>
                      </c:pt>
                      <c:pt idx="6">
                        <c:v>0.39760000000000001</c:v>
                      </c:pt>
                      <c:pt idx="7">
                        <c:v>0.39766666666666667</c:v>
                      </c:pt>
                      <c:pt idx="8">
                        <c:v>0.39746666666666663</c:v>
                      </c:pt>
                      <c:pt idx="9">
                        <c:v>0.3977</c:v>
                      </c:pt>
                      <c:pt idx="10">
                        <c:v>0.39750000000000002</c:v>
                      </c:pt>
                      <c:pt idx="11">
                        <c:v>0.39756666666666662</c:v>
                      </c:pt>
                      <c:pt idx="12">
                        <c:v>0.39746666666666663</c:v>
                      </c:pt>
                      <c:pt idx="13">
                        <c:v>0.3977</c:v>
                      </c:pt>
                      <c:pt idx="14">
                        <c:v>0.39779999999999999</c:v>
                      </c:pt>
                      <c:pt idx="15">
                        <c:v>0.39793333333333331</c:v>
                      </c:pt>
                      <c:pt idx="16">
                        <c:v>0.39766666666666667</c:v>
                      </c:pt>
                      <c:pt idx="17">
                        <c:v>0.39766666666666667</c:v>
                      </c:pt>
                      <c:pt idx="18">
                        <c:v>0.39756666666666662</c:v>
                      </c:pt>
                      <c:pt idx="19">
                        <c:v>0.39756666666666668</c:v>
                      </c:pt>
                      <c:pt idx="20">
                        <c:v>0.39743333333333331</c:v>
                      </c:pt>
                      <c:pt idx="21">
                        <c:v>0.39756666666666668</c:v>
                      </c:pt>
                      <c:pt idx="22">
                        <c:v>0.39726666666666666</c:v>
                      </c:pt>
                      <c:pt idx="23">
                        <c:v>0.39706666666666668</c:v>
                      </c:pt>
                      <c:pt idx="24">
                        <c:v>0.39700000000000002</c:v>
                      </c:pt>
                      <c:pt idx="25">
                        <c:v>0.39706666666666668</c:v>
                      </c:pt>
                      <c:pt idx="26">
                        <c:v>0.39650000000000002</c:v>
                      </c:pt>
                      <c:pt idx="27">
                        <c:v>0.39650000000000002</c:v>
                      </c:pt>
                      <c:pt idx="28">
                        <c:v>0.39603333333333329</c:v>
                      </c:pt>
                      <c:pt idx="29">
                        <c:v>0.39579999999999999</c:v>
                      </c:pt>
                      <c:pt idx="30">
                        <c:v>0.3954333333333333</c:v>
                      </c:pt>
                      <c:pt idx="31">
                        <c:v>0.39516666666666667</c:v>
                      </c:pt>
                      <c:pt idx="32">
                        <c:v>0.39473333333333332</c:v>
                      </c:pt>
                      <c:pt idx="33">
                        <c:v>0.39460000000000001</c:v>
                      </c:pt>
                      <c:pt idx="34">
                        <c:v>0.3940333333333334</c:v>
                      </c:pt>
                      <c:pt idx="35">
                        <c:v>0.39373333333333332</c:v>
                      </c:pt>
                      <c:pt idx="36">
                        <c:v>0.39316666666666666</c:v>
                      </c:pt>
                      <c:pt idx="37">
                        <c:v>0.39290000000000003</c:v>
                      </c:pt>
                      <c:pt idx="38">
                        <c:v>0.39243333333333336</c:v>
                      </c:pt>
                      <c:pt idx="39">
                        <c:v>0.39229999999999993</c:v>
                      </c:pt>
                      <c:pt idx="40">
                        <c:v>0.39153333333333329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1E2-42D5-89EF-C914D6D3D76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3-12-2021'!$G$3</c15:sqref>
                        </c15:formulaRef>
                      </c:ext>
                    </c:extLst>
                    <c:strCache>
                      <c:ptCount val="1"/>
                      <c:pt idx="0">
                        <c:v>Ensaio (R)=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3-12-2021'!$J$8:$J$48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0.40395000000000003</c:v>
                      </c:pt>
                      <c:pt idx="1">
                        <c:v>0.40195000000000003</c:v>
                      </c:pt>
                      <c:pt idx="2">
                        <c:v>0.40189999999999998</c:v>
                      </c:pt>
                      <c:pt idx="3">
                        <c:v>0.40149999999999997</c:v>
                      </c:pt>
                      <c:pt idx="4">
                        <c:v>0.40110000000000001</c:v>
                      </c:pt>
                      <c:pt idx="5">
                        <c:v>0.4007</c:v>
                      </c:pt>
                      <c:pt idx="6">
                        <c:v>0.40029999999999999</c:v>
                      </c:pt>
                      <c:pt idx="7">
                        <c:v>0.39990000000000003</c:v>
                      </c:pt>
                      <c:pt idx="8">
                        <c:v>0.39929999999999999</c:v>
                      </c:pt>
                      <c:pt idx="9">
                        <c:v>0.39900000000000002</c:v>
                      </c:pt>
                      <c:pt idx="10">
                        <c:v>0.39865</c:v>
                      </c:pt>
                      <c:pt idx="11">
                        <c:v>0.39824999999999999</c:v>
                      </c:pt>
                      <c:pt idx="12">
                        <c:v>0.39775000000000005</c:v>
                      </c:pt>
                      <c:pt idx="13">
                        <c:v>0.39690000000000003</c:v>
                      </c:pt>
                      <c:pt idx="14">
                        <c:v>0.39695000000000003</c:v>
                      </c:pt>
                      <c:pt idx="15">
                        <c:v>0.39629999999999999</c:v>
                      </c:pt>
                      <c:pt idx="16">
                        <c:v>0.39585000000000004</c:v>
                      </c:pt>
                      <c:pt idx="17">
                        <c:v>0.39534999999999998</c:v>
                      </c:pt>
                      <c:pt idx="18">
                        <c:v>0.39465</c:v>
                      </c:pt>
                      <c:pt idx="19">
                        <c:v>0.39444999999999997</c:v>
                      </c:pt>
                      <c:pt idx="20">
                        <c:v>0.39375000000000004</c:v>
                      </c:pt>
                      <c:pt idx="21">
                        <c:v>0.39319999999999999</c:v>
                      </c:pt>
                      <c:pt idx="22">
                        <c:v>0.39265</c:v>
                      </c:pt>
                      <c:pt idx="23">
                        <c:v>0.39215</c:v>
                      </c:pt>
                      <c:pt idx="24">
                        <c:v>0.39155000000000001</c:v>
                      </c:pt>
                      <c:pt idx="25">
                        <c:v>0.3911</c:v>
                      </c:pt>
                      <c:pt idx="26">
                        <c:v>0.39055000000000001</c:v>
                      </c:pt>
                      <c:pt idx="27">
                        <c:v>0.39024999999999999</c:v>
                      </c:pt>
                      <c:pt idx="28">
                        <c:v>0.3896</c:v>
                      </c:pt>
                      <c:pt idx="29">
                        <c:v>0.3891</c:v>
                      </c:pt>
                      <c:pt idx="30">
                        <c:v>0.38885000000000003</c:v>
                      </c:pt>
                      <c:pt idx="31">
                        <c:v>0.38815</c:v>
                      </c:pt>
                      <c:pt idx="32">
                        <c:v>0.38769999999999999</c:v>
                      </c:pt>
                      <c:pt idx="33">
                        <c:v>0.38729999999999998</c:v>
                      </c:pt>
                      <c:pt idx="34">
                        <c:v>0.38650000000000001</c:v>
                      </c:pt>
                      <c:pt idx="35">
                        <c:v>0.38614999999999999</c:v>
                      </c:pt>
                      <c:pt idx="36">
                        <c:v>0.38555</c:v>
                      </c:pt>
                      <c:pt idx="37">
                        <c:v>0.38500000000000001</c:v>
                      </c:pt>
                      <c:pt idx="38">
                        <c:v>0.38469999999999999</c:v>
                      </c:pt>
                      <c:pt idx="39">
                        <c:v>0.38414999999999999</c:v>
                      </c:pt>
                      <c:pt idx="40">
                        <c:v>0.38355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B1E2-42D5-89EF-C914D6D3D76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3-12-2021'!$BH$6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3-12-2021'!$BJ$8:$BJ$48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0.50719999999999998</c:v>
                      </c:pt>
                      <c:pt idx="1">
                        <c:v>0.50053333333333339</c:v>
                      </c:pt>
                      <c:pt idx="2">
                        <c:v>0.49489999999999995</c:v>
                      </c:pt>
                      <c:pt idx="3">
                        <c:v>0.48783333333333334</c:v>
                      </c:pt>
                      <c:pt idx="4">
                        <c:v>0.48103333333333337</c:v>
                      </c:pt>
                      <c:pt idx="5">
                        <c:v>0.47373333333333334</c:v>
                      </c:pt>
                      <c:pt idx="6">
                        <c:v>0.46670000000000006</c:v>
                      </c:pt>
                      <c:pt idx="7">
                        <c:v>0.45953333333333335</c:v>
                      </c:pt>
                      <c:pt idx="8">
                        <c:v>0.45273333333333327</c:v>
                      </c:pt>
                      <c:pt idx="9">
                        <c:v>0.44636666666666663</c:v>
                      </c:pt>
                      <c:pt idx="10">
                        <c:v>0.4395</c:v>
                      </c:pt>
                      <c:pt idx="11">
                        <c:v>0.43290000000000006</c:v>
                      </c:pt>
                      <c:pt idx="12">
                        <c:v>0.42670000000000002</c:v>
                      </c:pt>
                      <c:pt idx="13">
                        <c:v>0.42070000000000002</c:v>
                      </c:pt>
                      <c:pt idx="14">
                        <c:v>0.41526666666666667</c:v>
                      </c:pt>
                      <c:pt idx="15">
                        <c:v>0.40956666666666663</c:v>
                      </c:pt>
                      <c:pt idx="16">
                        <c:v>0.4044666666666667</c:v>
                      </c:pt>
                      <c:pt idx="17">
                        <c:v>0.39909999999999995</c:v>
                      </c:pt>
                      <c:pt idx="18">
                        <c:v>0.39413333333333328</c:v>
                      </c:pt>
                      <c:pt idx="19">
                        <c:v>0.3891</c:v>
                      </c:pt>
                      <c:pt idx="20">
                        <c:v>0.38423333333333337</c:v>
                      </c:pt>
                      <c:pt idx="21">
                        <c:v>0.37969999999999998</c:v>
                      </c:pt>
                      <c:pt idx="22">
                        <c:v>0.37506666666666666</c:v>
                      </c:pt>
                      <c:pt idx="23">
                        <c:v>0.37076666666666663</c:v>
                      </c:pt>
                      <c:pt idx="24">
                        <c:v>0.36646666666666672</c:v>
                      </c:pt>
                      <c:pt idx="25">
                        <c:v>0.36246666666666671</c:v>
                      </c:pt>
                      <c:pt idx="26">
                        <c:v>0.3589</c:v>
                      </c:pt>
                      <c:pt idx="27">
                        <c:v>0.35546666666666665</c:v>
                      </c:pt>
                      <c:pt idx="28">
                        <c:v>0.35249999999999998</c:v>
                      </c:pt>
                      <c:pt idx="29">
                        <c:v>0.35003333333333336</c:v>
                      </c:pt>
                      <c:pt idx="30">
                        <c:v>0.34769999999999995</c:v>
                      </c:pt>
                      <c:pt idx="31">
                        <c:v>0.34616666666666668</c:v>
                      </c:pt>
                      <c:pt idx="32">
                        <c:v>0.34499999999999997</c:v>
                      </c:pt>
                      <c:pt idx="33">
                        <c:v>0.34346666666666664</c:v>
                      </c:pt>
                      <c:pt idx="34">
                        <c:v>0.34296666666666664</c:v>
                      </c:pt>
                      <c:pt idx="35">
                        <c:v>0.34263333333333335</c:v>
                      </c:pt>
                      <c:pt idx="36">
                        <c:v>0.34223333333333333</c:v>
                      </c:pt>
                      <c:pt idx="37">
                        <c:v>0.34229999999999999</c:v>
                      </c:pt>
                      <c:pt idx="38">
                        <c:v>0.34173333333333339</c:v>
                      </c:pt>
                      <c:pt idx="39">
                        <c:v>0.34169999999999995</c:v>
                      </c:pt>
                      <c:pt idx="40">
                        <c:v>0.34139999999999998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B1E2-42D5-89EF-C914D6D3D76A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3-12-2021'!$BL$6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3-12-2021'!$BN$8:$BN$48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0.49230000000000002</c:v>
                      </c:pt>
                      <c:pt idx="1">
                        <c:v>0.48486666666666672</c:v>
                      </c:pt>
                      <c:pt idx="2">
                        <c:v>0.47820000000000001</c:v>
                      </c:pt>
                      <c:pt idx="3">
                        <c:v>0.47019999999999995</c:v>
                      </c:pt>
                      <c:pt idx="4">
                        <c:v>0.46110000000000001</c:v>
                      </c:pt>
                      <c:pt idx="5">
                        <c:v>0.45216666666666666</c:v>
                      </c:pt>
                      <c:pt idx="6">
                        <c:v>0.44333333333333336</c:v>
                      </c:pt>
                      <c:pt idx="7">
                        <c:v>0.43413333333333332</c:v>
                      </c:pt>
                      <c:pt idx="8">
                        <c:v>0.42563333333333336</c:v>
                      </c:pt>
                      <c:pt idx="9">
                        <c:v>0.4175666666666667</c:v>
                      </c:pt>
                      <c:pt idx="10">
                        <c:v>0.41023333333333328</c:v>
                      </c:pt>
                      <c:pt idx="11">
                        <c:v>0.40256666666666668</c:v>
                      </c:pt>
                      <c:pt idx="12">
                        <c:v>0.39599999999999996</c:v>
                      </c:pt>
                      <c:pt idx="13">
                        <c:v>0.38899999999999996</c:v>
                      </c:pt>
                      <c:pt idx="14">
                        <c:v>0.38336666666666669</c:v>
                      </c:pt>
                      <c:pt idx="15">
                        <c:v>0.37723333333333331</c:v>
                      </c:pt>
                      <c:pt idx="16">
                        <c:v>0.3715</c:v>
                      </c:pt>
                      <c:pt idx="17">
                        <c:v>0.36643333333333333</c:v>
                      </c:pt>
                      <c:pt idx="18">
                        <c:v>0.36189999999999994</c:v>
                      </c:pt>
                      <c:pt idx="19">
                        <c:v>0.35726666666666668</c:v>
                      </c:pt>
                      <c:pt idx="20">
                        <c:v>0.35379999999999995</c:v>
                      </c:pt>
                      <c:pt idx="21">
                        <c:v>0.35103333333333336</c:v>
                      </c:pt>
                      <c:pt idx="22">
                        <c:v>0.34906666666666664</c:v>
                      </c:pt>
                      <c:pt idx="23">
                        <c:v>0.34713333333333329</c:v>
                      </c:pt>
                      <c:pt idx="24">
                        <c:v>0.34676666666666667</c:v>
                      </c:pt>
                      <c:pt idx="25">
                        <c:v>0.34546666666666664</c:v>
                      </c:pt>
                      <c:pt idx="26">
                        <c:v>0.34473333333333334</c:v>
                      </c:pt>
                      <c:pt idx="27">
                        <c:v>0.34466666666666668</c:v>
                      </c:pt>
                      <c:pt idx="28">
                        <c:v>0.34426666666666667</c:v>
                      </c:pt>
                      <c:pt idx="29">
                        <c:v>0.34406666666666669</c:v>
                      </c:pt>
                      <c:pt idx="30">
                        <c:v>0.34403333333333336</c:v>
                      </c:pt>
                      <c:pt idx="31">
                        <c:v>0.34369999999999995</c:v>
                      </c:pt>
                      <c:pt idx="32">
                        <c:v>0.34326666666666666</c:v>
                      </c:pt>
                      <c:pt idx="33">
                        <c:v>0.34336666666666665</c:v>
                      </c:pt>
                      <c:pt idx="34">
                        <c:v>0.34323333333333333</c:v>
                      </c:pt>
                      <c:pt idx="35">
                        <c:v>0.34303333333333336</c:v>
                      </c:pt>
                      <c:pt idx="36">
                        <c:v>0.34306666666666663</c:v>
                      </c:pt>
                      <c:pt idx="37">
                        <c:v>0.3427</c:v>
                      </c:pt>
                      <c:pt idx="38">
                        <c:v>0.34266666666666667</c:v>
                      </c:pt>
                      <c:pt idx="39">
                        <c:v>0.34250000000000003</c:v>
                      </c:pt>
                      <c:pt idx="40">
                        <c:v>0.3424666666666667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B1E2-42D5-89EF-C914D6D3D76A}"/>
                  </c:ext>
                </c:extLst>
              </c15:ser>
            </c15:filteredScatterSeries>
          </c:ext>
        </c:extLst>
      </c:scatterChart>
      <c:valAx>
        <c:axId val="-69721956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7221744"/>
        <c:crosses val="autoZero"/>
        <c:crossBetween val="midCat"/>
      </c:valAx>
      <c:valAx>
        <c:axId val="-697221744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1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NADPH (abs)</a:t>
                </a:r>
                <a:endParaRPr lang="en-US" sz="11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244371629013089E-2"/>
              <c:y val="0.29742460353375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7219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</a:p>
        </c:rich>
      </c:tx>
      <c:layout>
        <c:manualLayout>
          <c:xMode val="edge"/>
          <c:yMode val="edge"/>
          <c:x val="8.1586650082918738E-2"/>
          <c:y val="6.641111111111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'resultados 3-12-2021'!$M$6</c:f>
              <c:strCache>
                <c:ptCount val="1"/>
                <c:pt idx="0">
                  <c:v>WT w/o M-CoA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3-12-2021'!$N$8:$N$48</c:f>
              <c:numCache>
                <c:formatCode>General</c:formatCode>
                <c:ptCount val="41"/>
                <c:pt idx="0">
                  <c:v>0.42556666666666665</c:v>
                </c:pt>
                <c:pt idx="1">
                  <c:v>0.42413333333333331</c:v>
                </c:pt>
                <c:pt idx="2">
                  <c:v>0.42046666666666671</c:v>
                </c:pt>
                <c:pt idx="3">
                  <c:v>0.41609999999999997</c:v>
                </c:pt>
                <c:pt idx="4">
                  <c:v>0.41260000000000002</c:v>
                </c:pt>
                <c:pt idx="5">
                  <c:v>0.40820000000000006</c:v>
                </c:pt>
                <c:pt idx="6">
                  <c:v>0.40456666666666669</c:v>
                </c:pt>
                <c:pt idx="7">
                  <c:v>0.39963333333333334</c:v>
                </c:pt>
                <c:pt idx="8">
                  <c:v>0.39573333333333333</c:v>
                </c:pt>
                <c:pt idx="9">
                  <c:v>0.3926</c:v>
                </c:pt>
                <c:pt idx="10">
                  <c:v>0.39573333333333333</c:v>
                </c:pt>
                <c:pt idx="11">
                  <c:v>0.38570000000000004</c:v>
                </c:pt>
                <c:pt idx="12">
                  <c:v>0.38726666666666665</c:v>
                </c:pt>
                <c:pt idx="13">
                  <c:v>0.37453333333333333</c:v>
                </c:pt>
                <c:pt idx="14">
                  <c:v>0.37070000000000003</c:v>
                </c:pt>
                <c:pt idx="15">
                  <c:v>0.36680000000000001</c:v>
                </c:pt>
                <c:pt idx="16">
                  <c:v>0.36303333333333332</c:v>
                </c:pt>
                <c:pt idx="17">
                  <c:v>0.35926666666666662</c:v>
                </c:pt>
                <c:pt idx="18">
                  <c:v>0.35586666666666672</c:v>
                </c:pt>
                <c:pt idx="19">
                  <c:v>0.35223333333333334</c:v>
                </c:pt>
                <c:pt idx="20">
                  <c:v>0.34896666666666665</c:v>
                </c:pt>
                <c:pt idx="21">
                  <c:v>0.34570000000000006</c:v>
                </c:pt>
                <c:pt idx="22">
                  <c:v>0.3422</c:v>
                </c:pt>
                <c:pt idx="23">
                  <c:v>0.33916666666666667</c:v>
                </c:pt>
                <c:pt idx="24">
                  <c:v>0.33626666666666666</c:v>
                </c:pt>
                <c:pt idx="25">
                  <c:v>0.3332</c:v>
                </c:pt>
                <c:pt idx="26">
                  <c:v>0.33013333333333333</c:v>
                </c:pt>
                <c:pt idx="27">
                  <c:v>0.32713333333333333</c:v>
                </c:pt>
                <c:pt idx="28">
                  <c:v>0.32413333333333338</c:v>
                </c:pt>
                <c:pt idx="29">
                  <c:v>0.3213333333333333</c:v>
                </c:pt>
                <c:pt idx="30">
                  <c:v>0.31859999999999999</c:v>
                </c:pt>
                <c:pt idx="31">
                  <c:v>0.31556666666666666</c:v>
                </c:pt>
                <c:pt idx="32">
                  <c:v>0.31290000000000001</c:v>
                </c:pt>
                <c:pt idx="33">
                  <c:v>0.31046666666666667</c:v>
                </c:pt>
                <c:pt idx="34">
                  <c:v>0.30763333333333337</c:v>
                </c:pt>
                <c:pt idx="35">
                  <c:v>0.30513333333333331</c:v>
                </c:pt>
                <c:pt idx="36">
                  <c:v>0.30246666666666666</c:v>
                </c:pt>
                <c:pt idx="37">
                  <c:v>0.3000666666666667</c:v>
                </c:pt>
                <c:pt idx="38">
                  <c:v>0.29763333333333336</c:v>
                </c:pt>
                <c:pt idx="39">
                  <c:v>0.29543333333333333</c:v>
                </c:pt>
                <c:pt idx="40">
                  <c:v>0.29320000000000002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E2-42D5-89EF-C914D6D3D76A}"/>
            </c:ext>
          </c:extLst>
        </c:ser>
        <c:ser>
          <c:idx val="6"/>
          <c:order val="1"/>
          <c:tx>
            <c:strRef>
              <c:f>'resultados 3-12-2021'!$Q$6</c:f>
              <c:strCache>
                <c:ptCount val="1"/>
                <c:pt idx="0">
                  <c:v>WT w/ M-CoA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3-12-2021'!$R$8:$R$48</c:f>
              <c:numCache>
                <c:formatCode>General</c:formatCode>
                <c:ptCount val="41"/>
                <c:pt idx="0">
                  <c:v>0.38906666666666667</c:v>
                </c:pt>
                <c:pt idx="1">
                  <c:v>0.35159999999999997</c:v>
                </c:pt>
                <c:pt idx="2">
                  <c:v>0.31479999999999997</c:v>
                </c:pt>
                <c:pt idx="3">
                  <c:v>0.28649999999999998</c:v>
                </c:pt>
                <c:pt idx="4">
                  <c:v>0.27566666666666667</c:v>
                </c:pt>
                <c:pt idx="5">
                  <c:v>0.27333333333333337</c:v>
                </c:pt>
                <c:pt idx="6">
                  <c:v>0.27246666666666669</c:v>
                </c:pt>
                <c:pt idx="7">
                  <c:v>0.27156666666666668</c:v>
                </c:pt>
                <c:pt idx="8">
                  <c:v>0.27096666666666663</c:v>
                </c:pt>
                <c:pt idx="9">
                  <c:v>0.27040000000000003</c:v>
                </c:pt>
                <c:pt idx="10">
                  <c:v>0.26973333333333332</c:v>
                </c:pt>
                <c:pt idx="11">
                  <c:v>0.26926666666666671</c:v>
                </c:pt>
                <c:pt idx="12">
                  <c:v>0.26863333333333334</c:v>
                </c:pt>
                <c:pt idx="13">
                  <c:v>0.26816666666666666</c:v>
                </c:pt>
                <c:pt idx="14">
                  <c:v>0.2681</c:v>
                </c:pt>
                <c:pt idx="15">
                  <c:v>0.2676</c:v>
                </c:pt>
                <c:pt idx="16">
                  <c:v>0.2673666666666667</c:v>
                </c:pt>
                <c:pt idx="17">
                  <c:v>0.26723333333333338</c:v>
                </c:pt>
                <c:pt idx="18">
                  <c:v>0.26696666666666663</c:v>
                </c:pt>
                <c:pt idx="19">
                  <c:v>0.2669333333333333</c:v>
                </c:pt>
                <c:pt idx="20">
                  <c:v>0.26663333333333333</c:v>
                </c:pt>
                <c:pt idx="21">
                  <c:v>0.2663666666666667</c:v>
                </c:pt>
                <c:pt idx="22">
                  <c:v>0.26623333333333338</c:v>
                </c:pt>
                <c:pt idx="23">
                  <c:v>0.26603333333333329</c:v>
                </c:pt>
                <c:pt idx="24">
                  <c:v>0.26609999999999995</c:v>
                </c:pt>
                <c:pt idx="25">
                  <c:v>0.26603333333333334</c:v>
                </c:pt>
                <c:pt idx="26">
                  <c:v>0.26619999999999999</c:v>
                </c:pt>
                <c:pt idx="27">
                  <c:v>0.26650000000000001</c:v>
                </c:pt>
                <c:pt idx="28">
                  <c:v>0.26646666666666668</c:v>
                </c:pt>
                <c:pt idx="29">
                  <c:v>0.26683333333333331</c:v>
                </c:pt>
                <c:pt idx="30">
                  <c:v>0.26706666666666667</c:v>
                </c:pt>
                <c:pt idx="31">
                  <c:v>0.26696666666666663</c:v>
                </c:pt>
                <c:pt idx="32">
                  <c:v>0.26720000000000005</c:v>
                </c:pt>
                <c:pt idx="33">
                  <c:v>0.2673666666666667</c:v>
                </c:pt>
                <c:pt idx="34">
                  <c:v>0.26719999999999994</c:v>
                </c:pt>
                <c:pt idx="35">
                  <c:v>0.26726666666666671</c:v>
                </c:pt>
                <c:pt idx="36">
                  <c:v>0.26723333333333338</c:v>
                </c:pt>
                <c:pt idx="37">
                  <c:v>0.26720000000000005</c:v>
                </c:pt>
                <c:pt idx="38">
                  <c:v>0.26740000000000003</c:v>
                </c:pt>
                <c:pt idx="39">
                  <c:v>0.26746666666666669</c:v>
                </c:pt>
                <c:pt idx="40">
                  <c:v>0.26746666666666669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E2-42D5-89EF-C914D6D3D76A}"/>
            </c:ext>
          </c:extLst>
        </c:ser>
        <c:ser>
          <c:idx val="1"/>
          <c:order val="4"/>
          <c:tx>
            <c:strRef>
              <c:f>'resultados 3-12-2021'!$C$3</c:f>
              <c:strCache>
                <c:ptCount val="1"/>
                <c:pt idx="0">
                  <c:v>Branco (B)=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3-12-2021'!$F$8:$F$48</c:f>
              <c:numCache>
                <c:formatCode>General</c:formatCode>
                <c:ptCount val="41"/>
                <c:pt idx="0">
                  <c:v>0.39693333333333336</c:v>
                </c:pt>
                <c:pt idx="1">
                  <c:v>0.39816666666666661</c:v>
                </c:pt>
                <c:pt idx="2">
                  <c:v>0.39756666666666662</c:v>
                </c:pt>
                <c:pt idx="3">
                  <c:v>0.39739999999999998</c:v>
                </c:pt>
                <c:pt idx="4">
                  <c:v>0.39743333333333336</c:v>
                </c:pt>
                <c:pt idx="5">
                  <c:v>0.39740000000000003</c:v>
                </c:pt>
                <c:pt idx="6">
                  <c:v>0.39760000000000001</c:v>
                </c:pt>
                <c:pt idx="7">
                  <c:v>0.39766666666666667</c:v>
                </c:pt>
                <c:pt idx="8">
                  <c:v>0.39746666666666663</c:v>
                </c:pt>
                <c:pt idx="9">
                  <c:v>0.3977</c:v>
                </c:pt>
                <c:pt idx="10">
                  <c:v>0.39750000000000002</c:v>
                </c:pt>
                <c:pt idx="11">
                  <c:v>0.39756666666666662</c:v>
                </c:pt>
                <c:pt idx="12">
                  <c:v>0.39746666666666663</c:v>
                </c:pt>
                <c:pt idx="13">
                  <c:v>0.3977</c:v>
                </c:pt>
                <c:pt idx="14">
                  <c:v>0.39779999999999999</c:v>
                </c:pt>
                <c:pt idx="15">
                  <c:v>0.39793333333333331</c:v>
                </c:pt>
                <c:pt idx="16">
                  <c:v>0.39766666666666667</c:v>
                </c:pt>
                <c:pt idx="17">
                  <c:v>0.39766666666666667</c:v>
                </c:pt>
                <c:pt idx="18">
                  <c:v>0.39756666666666662</c:v>
                </c:pt>
                <c:pt idx="19">
                  <c:v>0.39756666666666668</c:v>
                </c:pt>
                <c:pt idx="20">
                  <c:v>0.39743333333333331</c:v>
                </c:pt>
                <c:pt idx="21">
                  <c:v>0.39756666666666668</c:v>
                </c:pt>
                <c:pt idx="22">
                  <c:v>0.39726666666666666</c:v>
                </c:pt>
                <c:pt idx="23">
                  <c:v>0.39706666666666668</c:v>
                </c:pt>
                <c:pt idx="24">
                  <c:v>0.39700000000000002</c:v>
                </c:pt>
                <c:pt idx="25">
                  <c:v>0.39706666666666668</c:v>
                </c:pt>
                <c:pt idx="26">
                  <c:v>0.39650000000000002</c:v>
                </c:pt>
                <c:pt idx="27">
                  <c:v>0.39650000000000002</c:v>
                </c:pt>
                <c:pt idx="28">
                  <c:v>0.39603333333333329</c:v>
                </c:pt>
                <c:pt idx="29">
                  <c:v>0.39579999999999999</c:v>
                </c:pt>
                <c:pt idx="30">
                  <c:v>0.3954333333333333</c:v>
                </c:pt>
                <c:pt idx="31">
                  <c:v>0.39516666666666667</c:v>
                </c:pt>
                <c:pt idx="32">
                  <c:v>0.39473333333333332</c:v>
                </c:pt>
                <c:pt idx="33">
                  <c:v>0.39460000000000001</c:v>
                </c:pt>
                <c:pt idx="34">
                  <c:v>0.3940333333333334</c:v>
                </c:pt>
                <c:pt idx="35">
                  <c:v>0.39373333333333332</c:v>
                </c:pt>
                <c:pt idx="36">
                  <c:v>0.39316666666666666</c:v>
                </c:pt>
                <c:pt idx="37">
                  <c:v>0.39290000000000003</c:v>
                </c:pt>
                <c:pt idx="38">
                  <c:v>0.39243333333333336</c:v>
                </c:pt>
                <c:pt idx="39">
                  <c:v>0.39229999999999993</c:v>
                </c:pt>
                <c:pt idx="40">
                  <c:v>0.39153333333333329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1E2-42D5-89EF-C914D6D3D76A}"/>
            </c:ext>
          </c:extLst>
        </c:ser>
        <c:ser>
          <c:idx val="2"/>
          <c:order val="5"/>
          <c:tx>
            <c:strRef>
              <c:f>'resultados 3-12-2021'!$G$3</c:f>
              <c:strCache>
                <c:ptCount val="1"/>
                <c:pt idx="0">
                  <c:v>Ensaio (R)=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3-12-2021'!$J$8:$J$48</c:f>
              <c:numCache>
                <c:formatCode>General</c:formatCode>
                <c:ptCount val="41"/>
                <c:pt idx="0">
                  <c:v>0.40395000000000003</c:v>
                </c:pt>
                <c:pt idx="1">
                  <c:v>0.40195000000000003</c:v>
                </c:pt>
                <c:pt idx="2">
                  <c:v>0.40189999999999998</c:v>
                </c:pt>
                <c:pt idx="3">
                  <c:v>0.40149999999999997</c:v>
                </c:pt>
                <c:pt idx="4">
                  <c:v>0.40110000000000001</c:v>
                </c:pt>
                <c:pt idx="5">
                  <c:v>0.4007</c:v>
                </c:pt>
                <c:pt idx="6">
                  <c:v>0.40029999999999999</c:v>
                </c:pt>
                <c:pt idx="7">
                  <c:v>0.39990000000000003</c:v>
                </c:pt>
                <c:pt idx="8">
                  <c:v>0.39929999999999999</c:v>
                </c:pt>
                <c:pt idx="9">
                  <c:v>0.39900000000000002</c:v>
                </c:pt>
                <c:pt idx="10">
                  <c:v>0.39865</c:v>
                </c:pt>
                <c:pt idx="11">
                  <c:v>0.39824999999999999</c:v>
                </c:pt>
                <c:pt idx="12">
                  <c:v>0.39775000000000005</c:v>
                </c:pt>
                <c:pt idx="13">
                  <c:v>0.39690000000000003</c:v>
                </c:pt>
                <c:pt idx="14">
                  <c:v>0.39695000000000003</c:v>
                </c:pt>
                <c:pt idx="15">
                  <c:v>0.39629999999999999</c:v>
                </c:pt>
                <c:pt idx="16">
                  <c:v>0.39585000000000004</c:v>
                </c:pt>
                <c:pt idx="17">
                  <c:v>0.39534999999999998</c:v>
                </c:pt>
                <c:pt idx="18">
                  <c:v>0.39465</c:v>
                </c:pt>
                <c:pt idx="19">
                  <c:v>0.39444999999999997</c:v>
                </c:pt>
                <c:pt idx="20">
                  <c:v>0.39375000000000004</c:v>
                </c:pt>
                <c:pt idx="21">
                  <c:v>0.39319999999999999</c:v>
                </c:pt>
                <c:pt idx="22">
                  <c:v>0.39265</c:v>
                </c:pt>
                <c:pt idx="23">
                  <c:v>0.39215</c:v>
                </c:pt>
                <c:pt idx="24">
                  <c:v>0.39155000000000001</c:v>
                </c:pt>
                <c:pt idx="25">
                  <c:v>0.3911</c:v>
                </c:pt>
                <c:pt idx="26">
                  <c:v>0.39055000000000001</c:v>
                </c:pt>
                <c:pt idx="27">
                  <c:v>0.39024999999999999</c:v>
                </c:pt>
                <c:pt idx="28">
                  <c:v>0.3896</c:v>
                </c:pt>
                <c:pt idx="29">
                  <c:v>0.3891</c:v>
                </c:pt>
                <c:pt idx="30">
                  <c:v>0.38885000000000003</c:v>
                </c:pt>
                <c:pt idx="31">
                  <c:v>0.38815</c:v>
                </c:pt>
                <c:pt idx="32">
                  <c:v>0.38769999999999999</c:v>
                </c:pt>
                <c:pt idx="33">
                  <c:v>0.38729999999999998</c:v>
                </c:pt>
                <c:pt idx="34">
                  <c:v>0.38650000000000001</c:v>
                </c:pt>
                <c:pt idx="35">
                  <c:v>0.38614999999999999</c:v>
                </c:pt>
                <c:pt idx="36">
                  <c:v>0.38555</c:v>
                </c:pt>
                <c:pt idx="37">
                  <c:v>0.38500000000000001</c:v>
                </c:pt>
                <c:pt idx="38">
                  <c:v>0.38469999999999999</c:v>
                </c:pt>
                <c:pt idx="39">
                  <c:v>0.38414999999999999</c:v>
                </c:pt>
                <c:pt idx="40">
                  <c:v>0.38355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22832"/>
        <c:axId val="-6972179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'resultados 3-12-2021'!$AJ$6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3-12-2021'!$AL$8:$AL$48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0.5164333333333333</c:v>
                      </c:pt>
                      <c:pt idx="1">
                        <c:v>0.51286666666666669</c:v>
                      </c:pt>
                      <c:pt idx="2">
                        <c:v>0.50600000000000001</c:v>
                      </c:pt>
                      <c:pt idx="3">
                        <c:v>0.49926666666666669</c:v>
                      </c:pt>
                      <c:pt idx="4">
                        <c:v>0.49213333333333331</c:v>
                      </c:pt>
                      <c:pt idx="5">
                        <c:v>0.4847333333333334</c:v>
                      </c:pt>
                      <c:pt idx="6">
                        <c:v>0.47760000000000002</c:v>
                      </c:pt>
                      <c:pt idx="7">
                        <c:v>0.47009999999999996</c:v>
                      </c:pt>
                      <c:pt idx="8">
                        <c:v>0.46323333333333333</c:v>
                      </c:pt>
                      <c:pt idx="9">
                        <c:v>0.45666666666666672</c:v>
                      </c:pt>
                      <c:pt idx="10">
                        <c:v>0.44930000000000003</c:v>
                      </c:pt>
                      <c:pt idx="11">
                        <c:v>0.44336666666666663</c:v>
                      </c:pt>
                      <c:pt idx="12">
                        <c:v>0.43706666666666666</c:v>
                      </c:pt>
                      <c:pt idx="13">
                        <c:v>0.43080000000000002</c:v>
                      </c:pt>
                      <c:pt idx="14">
                        <c:v>0.42503333333333337</c:v>
                      </c:pt>
                      <c:pt idx="15">
                        <c:v>0.41920000000000002</c:v>
                      </c:pt>
                      <c:pt idx="16">
                        <c:v>0.41386666666666666</c:v>
                      </c:pt>
                      <c:pt idx="17">
                        <c:v>0.40860000000000002</c:v>
                      </c:pt>
                      <c:pt idx="18">
                        <c:v>0.40349999999999997</c:v>
                      </c:pt>
                      <c:pt idx="19">
                        <c:v>0.39973333333333333</c:v>
                      </c:pt>
                      <c:pt idx="20">
                        <c:v>0.39446666666666669</c:v>
                      </c:pt>
                      <c:pt idx="21">
                        <c:v>0.3903666666666667</c:v>
                      </c:pt>
                      <c:pt idx="22">
                        <c:v>0.38633333333333336</c:v>
                      </c:pt>
                      <c:pt idx="23">
                        <c:v>0.3831</c:v>
                      </c:pt>
                      <c:pt idx="24">
                        <c:v>0.38059999999999999</c:v>
                      </c:pt>
                      <c:pt idx="25">
                        <c:v>0.37833333333333335</c:v>
                      </c:pt>
                      <c:pt idx="26">
                        <c:v>0.37626666666666669</c:v>
                      </c:pt>
                      <c:pt idx="27">
                        <c:v>0.37543333333333334</c:v>
                      </c:pt>
                      <c:pt idx="28">
                        <c:v>0.37459999999999999</c:v>
                      </c:pt>
                      <c:pt idx="29">
                        <c:v>0.37423333333333336</c:v>
                      </c:pt>
                      <c:pt idx="30">
                        <c:v>0.37389999999999995</c:v>
                      </c:pt>
                      <c:pt idx="31">
                        <c:v>0.37356666666666666</c:v>
                      </c:pt>
                      <c:pt idx="32">
                        <c:v>0.37343333333333328</c:v>
                      </c:pt>
                      <c:pt idx="33">
                        <c:v>0.37276666666666669</c:v>
                      </c:pt>
                      <c:pt idx="34">
                        <c:v>0.37246666666666667</c:v>
                      </c:pt>
                      <c:pt idx="35">
                        <c:v>0.37236666666666668</c:v>
                      </c:pt>
                      <c:pt idx="36">
                        <c:v>0.37246666666666667</c:v>
                      </c:pt>
                      <c:pt idx="37">
                        <c:v>0.37183333333333329</c:v>
                      </c:pt>
                      <c:pt idx="38">
                        <c:v>0.37240000000000001</c:v>
                      </c:pt>
                      <c:pt idx="39">
                        <c:v>0.37209999999999993</c:v>
                      </c:pt>
                      <c:pt idx="40">
                        <c:v>0.37270000000000003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1E2-42D5-89EF-C914D6D3D76A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3-12-2021'!$AN$6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3-12-2021'!$AP$8:$AP$48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0.49763333333333332</c:v>
                      </c:pt>
                      <c:pt idx="1">
                        <c:v>0.48983333333333334</c:v>
                      </c:pt>
                      <c:pt idx="2">
                        <c:v>0.48183333333333334</c:v>
                      </c:pt>
                      <c:pt idx="3">
                        <c:v>0.47306666666666669</c:v>
                      </c:pt>
                      <c:pt idx="4">
                        <c:v>0.46490000000000004</c:v>
                      </c:pt>
                      <c:pt idx="5">
                        <c:v>0.4572</c:v>
                      </c:pt>
                      <c:pt idx="6">
                        <c:v>0.44896666666666668</c:v>
                      </c:pt>
                      <c:pt idx="7">
                        <c:v>0.44113333333333332</c:v>
                      </c:pt>
                      <c:pt idx="8">
                        <c:v>0.43306666666666666</c:v>
                      </c:pt>
                      <c:pt idx="9">
                        <c:v>0.42540000000000006</c:v>
                      </c:pt>
                      <c:pt idx="10">
                        <c:v>0.41759999999999997</c:v>
                      </c:pt>
                      <c:pt idx="11">
                        <c:v>0.41036666666666671</c:v>
                      </c:pt>
                      <c:pt idx="12">
                        <c:v>0.4037</c:v>
                      </c:pt>
                      <c:pt idx="13">
                        <c:v>0.39706666666666668</c:v>
                      </c:pt>
                      <c:pt idx="14">
                        <c:v>0.39129999999999998</c:v>
                      </c:pt>
                      <c:pt idx="15">
                        <c:v>0.38539999999999996</c:v>
                      </c:pt>
                      <c:pt idx="16">
                        <c:v>0.3793333333333333</c:v>
                      </c:pt>
                      <c:pt idx="17">
                        <c:v>0.37436666666666668</c:v>
                      </c:pt>
                      <c:pt idx="18">
                        <c:v>0.3695</c:v>
                      </c:pt>
                      <c:pt idx="19">
                        <c:v>0.36460000000000004</c:v>
                      </c:pt>
                      <c:pt idx="20">
                        <c:v>0.36093333333333333</c:v>
                      </c:pt>
                      <c:pt idx="21">
                        <c:v>0.35749999999999998</c:v>
                      </c:pt>
                      <c:pt idx="22">
                        <c:v>0.35510000000000003</c:v>
                      </c:pt>
                      <c:pt idx="23">
                        <c:v>0.35329999999999995</c:v>
                      </c:pt>
                      <c:pt idx="24">
                        <c:v>0.35159999999999997</c:v>
                      </c:pt>
                      <c:pt idx="25">
                        <c:v>0.3499666666666667</c:v>
                      </c:pt>
                      <c:pt idx="26">
                        <c:v>0.34910000000000002</c:v>
                      </c:pt>
                      <c:pt idx="27">
                        <c:v>0.34866666666666668</c:v>
                      </c:pt>
                      <c:pt idx="28">
                        <c:v>0.34820000000000001</c:v>
                      </c:pt>
                      <c:pt idx="29">
                        <c:v>0.34810000000000002</c:v>
                      </c:pt>
                      <c:pt idx="30">
                        <c:v>0.34783333333333327</c:v>
                      </c:pt>
                      <c:pt idx="31">
                        <c:v>0.34773333333333339</c:v>
                      </c:pt>
                      <c:pt idx="32">
                        <c:v>0.34719999999999995</c:v>
                      </c:pt>
                      <c:pt idx="33">
                        <c:v>0.34699999999999998</c:v>
                      </c:pt>
                      <c:pt idx="34">
                        <c:v>0.34663333333333335</c:v>
                      </c:pt>
                      <c:pt idx="35">
                        <c:v>0.34699999999999998</c:v>
                      </c:pt>
                      <c:pt idx="36">
                        <c:v>0.34676666666666667</c:v>
                      </c:pt>
                      <c:pt idx="37">
                        <c:v>0.34666666666666668</c:v>
                      </c:pt>
                      <c:pt idx="38">
                        <c:v>0.34660000000000002</c:v>
                      </c:pt>
                      <c:pt idx="39">
                        <c:v>0.34656666666666669</c:v>
                      </c:pt>
                      <c:pt idx="40">
                        <c:v>0.34670000000000001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1E2-42D5-89EF-C914D6D3D76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3-12-2021'!$BH$6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3-12-2021'!$BJ$8:$BJ$48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0.50719999999999998</c:v>
                      </c:pt>
                      <c:pt idx="1">
                        <c:v>0.50053333333333339</c:v>
                      </c:pt>
                      <c:pt idx="2">
                        <c:v>0.49489999999999995</c:v>
                      </c:pt>
                      <c:pt idx="3">
                        <c:v>0.48783333333333334</c:v>
                      </c:pt>
                      <c:pt idx="4">
                        <c:v>0.48103333333333337</c:v>
                      </c:pt>
                      <c:pt idx="5">
                        <c:v>0.47373333333333334</c:v>
                      </c:pt>
                      <c:pt idx="6">
                        <c:v>0.46670000000000006</c:v>
                      </c:pt>
                      <c:pt idx="7">
                        <c:v>0.45953333333333335</c:v>
                      </c:pt>
                      <c:pt idx="8">
                        <c:v>0.45273333333333327</c:v>
                      </c:pt>
                      <c:pt idx="9">
                        <c:v>0.44636666666666663</c:v>
                      </c:pt>
                      <c:pt idx="10">
                        <c:v>0.4395</c:v>
                      </c:pt>
                      <c:pt idx="11">
                        <c:v>0.43290000000000006</c:v>
                      </c:pt>
                      <c:pt idx="12">
                        <c:v>0.42670000000000002</c:v>
                      </c:pt>
                      <c:pt idx="13">
                        <c:v>0.42070000000000002</c:v>
                      </c:pt>
                      <c:pt idx="14">
                        <c:v>0.41526666666666667</c:v>
                      </c:pt>
                      <c:pt idx="15">
                        <c:v>0.40956666666666663</c:v>
                      </c:pt>
                      <c:pt idx="16">
                        <c:v>0.4044666666666667</c:v>
                      </c:pt>
                      <c:pt idx="17">
                        <c:v>0.39909999999999995</c:v>
                      </c:pt>
                      <c:pt idx="18">
                        <c:v>0.39413333333333328</c:v>
                      </c:pt>
                      <c:pt idx="19">
                        <c:v>0.3891</c:v>
                      </c:pt>
                      <c:pt idx="20">
                        <c:v>0.38423333333333337</c:v>
                      </c:pt>
                      <c:pt idx="21">
                        <c:v>0.37969999999999998</c:v>
                      </c:pt>
                      <c:pt idx="22">
                        <c:v>0.37506666666666666</c:v>
                      </c:pt>
                      <c:pt idx="23">
                        <c:v>0.37076666666666663</c:v>
                      </c:pt>
                      <c:pt idx="24">
                        <c:v>0.36646666666666672</c:v>
                      </c:pt>
                      <c:pt idx="25">
                        <c:v>0.36246666666666671</c:v>
                      </c:pt>
                      <c:pt idx="26">
                        <c:v>0.3589</c:v>
                      </c:pt>
                      <c:pt idx="27">
                        <c:v>0.35546666666666665</c:v>
                      </c:pt>
                      <c:pt idx="28">
                        <c:v>0.35249999999999998</c:v>
                      </c:pt>
                      <c:pt idx="29">
                        <c:v>0.35003333333333336</c:v>
                      </c:pt>
                      <c:pt idx="30">
                        <c:v>0.34769999999999995</c:v>
                      </c:pt>
                      <c:pt idx="31">
                        <c:v>0.34616666666666668</c:v>
                      </c:pt>
                      <c:pt idx="32">
                        <c:v>0.34499999999999997</c:v>
                      </c:pt>
                      <c:pt idx="33">
                        <c:v>0.34346666666666664</c:v>
                      </c:pt>
                      <c:pt idx="34">
                        <c:v>0.34296666666666664</c:v>
                      </c:pt>
                      <c:pt idx="35">
                        <c:v>0.34263333333333335</c:v>
                      </c:pt>
                      <c:pt idx="36">
                        <c:v>0.34223333333333333</c:v>
                      </c:pt>
                      <c:pt idx="37">
                        <c:v>0.34229999999999999</c:v>
                      </c:pt>
                      <c:pt idx="38">
                        <c:v>0.34173333333333339</c:v>
                      </c:pt>
                      <c:pt idx="39">
                        <c:v>0.34169999999999995</c:v>
                      </c:pt>
                      <c:pt idx="40">
                        <c:v>0.34139999999999998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B1E2-42D5-89EF-C914D6D3D76A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3-12-2021'!$BL$6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3-12-2021'!$BN$8:$BN$48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0.49230000000000002</c:v>
                      </c:pt>
                      <c:pt idx="1">
                        <c:v>0.48486666666666672</c:v>
                      </c:pt>
                      <c:pt idx="2">
                        <c:v>0.47820000000000001</c:v>
                      </c:pt>
                      <c:pt idx="3">
                        <c:v>0.47019999999999995</c:v>
                      </c:pt>
                      <c:pt idx="4">
                        <c:v>0.46110000000000001</c:v>
                      </c:pt>
                      <c:pt idx="5">
                        <c:v>0.45216666666666666</c:v>
                      </c:pt>
                      <c:pt idx="6">
                        <c:v>0.44333333333333336</c:v>
                      </c:pt>
                      <c:pt idx="7">
                        <c:v>0.43413333333333332</c:v>
                      </c:pt>
                      <c:pt idx="8">
                        <c:v>0.42563333333333336</c:v>
                      </c:pt>
                      <c:pt idx="9">
                        <c:v>0.4175666666666667</c:v>
                      </c:pt>
                      <c:pt idx="10">
                        <c:v>0.41023333333333328</c:v>
                      </c:pt>
                      <c:pt idx="11">
                        <c:v>0.40256666666666668</c:v>
                      </c:pt>
                      <c:pt idx="12">
                        <c:v>0.39599999999999996</c:v>
                      </c:pt>
                      <c:pt idx="13">
                        <c:v>0.38899999999999996</c:v>
                      </c:pt>
                      <c:pt idx="14">
                        <c:v>0.38336666666666669</c:v>
                      </c:pt>
                      <c:pt idx="15">
                        <c:v>0.37723333333333331</c:v>
                      </c:pt>
                      <c:pt idx="16">
                        <c:v>0.3715</c:v>
                      </c:pt>
                      <c:pt idx="17">
                        <c:v>0.36643333333333333</c:v>
                      </c:pt>
                      <c:pt idx="18">
                        <c:v>0.36189999999999994</c:v>
                      </c:pt>
                      <c:pt idx="19">
                        <c:v>0.35726666666666668</c:v>
                      </c:pt>
                      <c:pt idx="20">
                        <c:v>0.35379999999999995</c:v>
                      </c:pt>
                      <c:pt idx="21">
                        <c:v>0.35103333333333336</c:v>
                      </c:pt>
                      <c:pt idx="22">
                        <c:v>0.34906666666666664</c:v>
                      </c:pt>
                      <c:pt idx="23">
                        <c:v>0.34713333333333329</c:v>
                      </c:pt>
                      <c:pt idx="24">
                        <c:v>0.34676666666666667</c:v>
                      </c:pt>
                      <c:pt idx="25">
                        <c:v>0.34546666666666664</c:v>
                      </c:pt>
                      <c:pt idx="26">
                        <c:v>0.34473333333333334</c:v>
                      </c:pt>
                      <c:pt idx="27">
                        <c:v>0.34466666666666668</c:v>
                      </c:pt>
                      <c:pt idx="28">
                        <c:v>0.34426666666666667</c:v>
                      </c:pt>
                      <c:pt idx="29">
                        <c:v>0.34406666666666669</c:v>
                      </c:pt>
                      <c:pt idx="30">
                        <c:v>0.34403333333333336</c:v>
                      </c:pt>
                      <c:pt idx="31">
                        <c:v>0.34369999999999995</c:v>
                      </c:pt>
                      <c:pt idx="32">
                        <c:v>0.34326666666666666</c:v>
                      </c:pt>
                      <c:pt idx="33">
                        <c:v>0.34336666666666665</c:v>
                      </c:pt>
                      <c:pt idx="34">
                        <c:v>0.34323333333333333</c:v>
                      </c:pt>
                      <c:pt idx="35">
                        <c:v>0.34303333333333336</c:v>
                      </c:pt>
                      <c:pt idx="36">
                        <c:v>0.34306666666666663</c:v>
                      </c:pt>
                      <c:pt idx="37">
                        <c:v>0.3427</c:v>
                      </c:pt>
                      <c:pt idx="38">
                        <c:v>0.34266666666666667</c:v>
                      </c:pt>
                      <c:pt idx="39">
                        <c:v>0.34250000000000003</c:v>
                      </c:pt>
                      <c:pt idx="40">
                        <c:v>0.3424666666666667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B1E2-42D5-89EF-C914D6D3D76A}"/>
                  </c:ext>
                </c:extLst>
              </c15:ser>
            </c15:filteredScatterSeries>
          </c:ext>
        </c:extLst>
      </c:scatterChart>
      <c:valAx>
        <c:axId val="-697222832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7497841537230173"/>
              <c:y val="0.907210256410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7217936"/>
        <c:crosses val="autoZero"/>
        <c:crossBetween val="midCat"/>
      </c:valAx>
      <c:valAx>
        <c:axId val="-697217936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NADPH (abs)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72228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Resultados_Tratados!$F$2</c:f>
              <c:strCache>
                <c:ptCount val="1"/>
                <c:pt idx="0">
                  <c:v>183-2B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80058899380623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Resultados_Tratados!$F$4:$F$16</c:f>
              <c:numCache>
                <c:formatCode>General</c:formatCode>
                <c:ptCount val="13"/>
                <c:pt idx="0">
                  <c:v>0.43503333333333333</c:v>
                </c:pt>
                <c:pt idx="1">
                  <c:v>0.43133333333333335</c:v>
                </c:pt>
                <c:pt idx="2">
                  <c:v>0.42709999999999998</c:v>
                </c:pt>
                <c:pt idx="3">
                  <c:v>0.42286666666666667</c:v>
                </c:pt>
                <c:pt idx="4">
                  <c:v>0.41866666666666669</c:v>
                </c:pt>
                <c:pt idx="5">
                  <c:v>0.41453333333333336</c:v>
                </c:pt>
                <c:pt idx="6">
                  <c:v>0.41006666666666663</c:v>
                </c:pt>
                <c:pt idx="7">
                  <c:v>0.40566666666666668</c:v>
                </c:pt>
                <c:pt idx="8">
                  <c:v>0.40156666666666663</c:v>
                </c:pt>
                <c:pt idx="9">
                  <c:v>0.39710000000000001</c:v>
                </c:pt>
                <c:pt idx="10">
                  <c:v>0.39306666666666668</c:v>
                </c:pt>
                <c:pt idx="11">
                  <c:v>0.38903333333333334</c:v>
                </c:pt>
                <c:pt idx="12">
                  <c:v>0.38519999999999999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Resultados_Tratados!$G$2</c:f>
              <c:strCache>
                <c:ptCount val="1"/>
                <c:pt idx="0">
                  <c:v>183-2R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16343023102816"/>
                  <c:y val="0.10982465733449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Resultados_Tratados!$G$3:$G$5</c:f>
              <c:numCache>
                <c:formatCode>General</c:formatCode>
                <c:ptCount val="3"/>
                <c:pt idx="0">
                  <c:v>0.39653333333333335</c:v>
                </c:pt>
                <c:pt idx="1">
                  <c:v>0.36046666666666666</c:v>
                </c:pt>
                <c:pt idx="2">
                  <c:v>0.3217666666666667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22288"/>
        <c:axId val="-697220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Resultados_Tratados!$F$2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Resultados_Tratados!$F$3:$F$43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6972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20656"/>
        <c:crosses val="autoZero"/>
        <c:crossBetween val="midCat"/>
      </c:valAx>
      <c:valAx>
        <c:axId val="-69722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Resultados_Tratados!$K$2</c:f>
              <c:strCache>
                <c:ptCount val="1"/>
                <c:pt idx="0">
                  <c:v>1255-1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36045494313213E-2"/>
                  <c:y val="-0.14258311461067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Resultados_Tratados!$J$4:$J$43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Resultados_Tratados!$K$4:$K$13</c:f>
              <c:numCache>
                <c:formatCode>0.000000</c:formatCode>
                <c:ptCount val="10"/>
                <c:pt idx="0">
                  <c:v>0.51286666666666669</c:v>
                </c:pt>
                <c:pt idx="1">
                  <c:v>0.50600000000000001</c:v>
                </c:pt>
                <c:pt idx="2">
                  <c:v>0.49926666666666669</c:v>
                </c:pt>
                <c:pt idx="3">
                  <c:v>0.49213333333333331</c:v>
                </c:pt>
                <c:pt idx="4">
                  <c:v>0.4847333333333334</c:v>
                </c:pt>
                <c:pt idx="5">
                  <c:v>0.47760000000000002</c:v>
                </c:pt>
                <c:pt idx="6">
                  <c:v>0.47009999999999996</c:v>
                </c:pt>
                <c:pt idx="7">
                  <c:v>0.46323333333333333</c:v>
                </c:pt>
                <c:pt idx="8">
                  <c:v>0.45666666666666672</c:v>
                </c:pt>
                <c:pt idx="9">
                  <c:v>0.44930000000000003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Resultados_Tratados!$L$2</c:f>
              <c:strCache>
                <c:ptCount val="1"/>
                <c:pt idx="0">
                  <c:v>1255-1-R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27121609798782E-3"/>
                  <c:y val="6.043598716827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Resultados_Tratados!$J$3:$J$43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Resultados_Tratados!$L$3:$L$13</c:f>
              <c:numCache>
                <c:formatCode>0.000000</c:formatCode>
                <c:ptCount val="11"/>
                <c:pt idx="0">
                  <c:v>0.49763333333333332</c:v>
                </c:pt>
                <c:pt idx="1">
                  <c:v>0.48983333333333334</c:v>
                </c:pt>
                <c:pt idx="2">
                  <c:v>0.48183333333333334</c:v>
                </c:pt>
                <c:pt idx="3">
                  <c:v>0.47306666666666669</c:v>
                </c:pt>
                <c:pt idx="4">
                  <c:v>0.46490000000000004</c:v>
                </c:pt>
                <c:pt idx="5">
                  <c:v>0.4572</c:v>
                </c:pt>
                <c:pt idx="6">
                  <c:v>0.44896666666666668</c:v>
                </c:pt>
                <c:pt idx="7">
                  <c:v>0.44113333333333332</c:v>
                </c:pt>
                <c:pt idx="8">
                  <c:v>0.43306666666666666</c:v>
                </c:pt>
                <c:pt idx="9">
                  <c:v>0.42540000000000006</c:v>
                </c:pt>
                <c:pt idx="10">
                  <c:v>0.41759999999999997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19024"/>
        <c:axId val="-697217392"/>
      </c:scatterChart>
      <c:valAx>
        <c:axId val="-6972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7392"/>
        <c:crosses val="autoZero"/>
        <c:crossBetween val="midCat"/>
      </c:valAx>
      <c:valAx>
        <c:axId val="-6972173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6593103448275864"/>
          <c:w val="0.85862729658792647"/>
          <c:h val="0.722812562222825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2423447069117"/>
                  <c:y val="-0.12406806045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Resultados_Tratados!$R$3:$R$15</c:f>
              <c:numCache>
                <c:formatCode>0.000000</c:formatCode>
                <c:ptCount val="13"/>
                <c:pt idx="0">
                  <c:v>0.50719999999999998</c:v>
                </c:pt>
                <c:pt idx="1">
                  <c:v>0.50053333333333339</c:v>
                </c:pt>
                <c:pt idx="2">
                  <c:v>0.49489999999999995</c:v>
                </c:pt>
                <c:pt idx="3">
                  <c:v>0.48783333333333334</c:v>
                </c:pt>
                <c:pt idx="4">
                  <c:v>0.48103333333333337</c:v>
                </c:pt>
                <c:pt idx="5">
                  <c:v>0.47373333333333334</c:v>
                </c:pt>
                <c:pt idx="6">
                  <c:v>0.46670000000000006</c:v>
                </c:pt>
                <c:pt idx="7">
                  <c:v>0.45953333333333335</c:v>
                </c:pt>
                <c:pt idx="8">
                  <c:v>0.45273333333333327</c:v>
                </c:pt>
                <c:pt idx="9">
                  <c:v>0.44636666666666663</c:v>
                </c:pt>
                <c:pt idx="10">
                  <c:v>0.4395</c:v>
                </c:pt>
                <c:pt idx="11">
                  <c:v>0.43290000000000006</c:v>
                </c:pt>
                <c:pt idx="12">
                  <c:v>0.42670000000000002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Resultados_Tratados!$S$3:$S$14</c:f>
              <c:numCache>
                <c:formatCode>0.000000</c:formatCode>
                <c:ptCount val="12"/>
                <c:pt idx="0">
                  <c:v>0.49230000000000002</c:v>
                </c:pt>
                <c:pt idx="1">
                  <c:v>0.48486666666666672</c:v>
                </c:pt>
                <c:pt idx="2">
                  <c:v>0.47820000000000001</c:v>
                </c:pt>
                <c:pt idx="3">
                  <c:v>0.47019999999999995</c:v>
                </c:pt>
                <c:pt idx="4">
                  <c:v>0.46110000000000001</c:v>
                </c:pt>
                <c:pt idx="5">
                  <c:v>0.45216666666666666</c:v>
                </c:pt>
                <c:pt idx="6">
                  <c:v>0.44333333333333336</c:v>
                </c:pt>
                <c:pt idx="7">
                  <c:v>0.43413333333333332</c:v>
                </c:pt>
                <c:pt idx="8">
                  <c:v>0.42563333333333336</c:v>
                </c:pt>
                <c:pt idx="9">
                  <c:v>0.4175666666666667</c:v>
                </c:pt>
                <c:pt idx="10">
                  <c:v>0.41023333333333328</c:v>
                </c:pt>
                <c:pt idx="11">
                  <c:v>0.40256666666666668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216848"/>
        <c:axId val="-608841616"/>
      </c:scatterChart>
      <c:valAx>
        <c:axId val="-6972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41616"/>
        <c:crosses val="autoZero"/>
        <c:crossBetween val="midCat"/>
      </c:valAx>
      <c:valAx>
        <c:axId val="-608841616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2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'resultados 15-09-2021'!$AB$2</c:f>
              <c:strCache>
                <c:ptCount val="1"/>
                <c:pt idx="0">
                  <c:v>fas1∆+pTA1(B)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'resultados 15-09-2021'!$B$4:$C$44</c:f>
              <c:multiLvlStrCache>
                <c:ptCount val="41"/>
                <c:lvl>
                  <c:pt idx="0">
                    <c:v>0.3524</c:v>
                  </c:pt>
                  <c:pt idx="1">
                    <c:v>0.3491</c:v>
                  </c:pt>
                  <c:pt idx="2">
                    <c:v>0.344</c:v>
                  </c:pt>
                  <c:pt idx="3">
                    <c:v>0.3382</c:v>
                  </c:pt>
                  <c:pt idx="4">
                    <c:v>0.3338</c:v>
                  </c:pt>
                  <c:pt idx="5">
                    <c:v>0.3273</c:v>
                  </c:pt>
                  <c:pt idx="6">
                    <c:v>0.322</c:v>
                  </c:pt>
                  <c:pt idx="7">
                    <c:v>0.3166</c:v>
                  </c:pt>
                  <c:pt idx="8">
                    <c:v>0.3107</c:v>
                  </c:pt>
                  <c:pt idx="9">
                    <c:v>0.3072</c:v>
                  </c:pt>
                  <c:pt idx="10">
                    <c:v>0.2999</c:v>
                  </c:pt>
                  <c:pt idx="11">
                    <c:v>0.2949</c:v>
                  </c:pt>
                  <c:pt idx="12">
                    <c:v>0.2899</c:v>
                  </c:pt>
                  <c:pt idx="13">
                    <c:v>0.2841</c:v>
                  </c:pt>
                  <c:pt idx="14">
                    <c:v>0.279</c:v>
                  </c:pt>
                  <c:pt idx="15">
                    <c:v>0.2737</c:v>
                  </c:pt>
                  <c:pt idx="16">
                    <c:v>0.2689</c:v>
                  </c:pt>
                  <c:pt idx="17">
                    <c:v>0.2639</c:v>
                  </c:pt>
                  <c:pt idx="18">
                    <c:v>0.2592</c:v>
                  </c:pt>
                  <c:pt idx="19">
                    <c:v>0.2548</c:v>
                  </c:pt>
                  <c:pt idx="20">
                    <c:v>0.2499</c:v>
                  </c:pt>
                  <c:pt idx="21">
                    <c:v>0.2453</c:v>
                  </c:pt>
                  <c:pt idx="22">
                    <c:v>0.2415</c:v>
                  </c:pt>
                  <c:pt idx="23">
                    <c:v>0.2378</c:v>
                  </c:pt>
                  <c:pt idx="24">
                    <c:v>0.2338</c:v>
                  </c:pt>
                  <c:pt idx="25">
                    <c:v>0.2307</c:v>
                  </c:pt>
                  <c:pt idx="26">
                    <c:v>0.2289</c:v>
                  </c:pt>
                  <c:pt idx="27">
                    <c:v>0.2268</c:v>
                  </c:pt>
                  <c:pt idx="28">
                    <c:v>0.2258</c:v>
                  </c:pt>
                  <c:pt idx="29">
                    <c:v>0.2249</c:v>
                  </c:pt>
                  <c:pt idx="30">
                    <c:v>0.2239</c:v>
                  </c:pt>
                  <c:pt idx="31">
                    <c:v>0.2238</c:v>
                  </c:pt>
                  <c:pt idx="32">
                    <c:v>0.2238</c:v>
                  </c:pt>
                  <c:pt idx="33">
                    <c:v>0.2235</c:v>
                  </c:pt>
                  <c:pt idx="34">
                    <c:v>0.2245</c:v>
                  </c:pt>
                  <c:pt idx="35">
                    <c:v>0.223</c:v>
                  </c:pt>
                  <c:pt idx="36">
                    <c:v>0.2233</c:v>
                  </c:pt>
                  <c:pt idx="37">
                    <c:v>0.2233</c:v>
                  </c:pt>
                  <c:pt idx="38">
                    <c:v>0.2233</c:v>
                  </c:pt>
                  <c:pt idx="39">
                    <c:v>0.2229</c:v>
                  </c:pt>
                  <c:pt idx="40">
                    <c:v>0.2229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</c:lvl>
              </c:multiLvlStrCache>
            </c:multiLvlStrRef>
          </c:xVal>
          <c:yVal>
            <c:numRef>
              <c:f>'resultados 15-09-2021'!$AD$4:$AD$44</c:f>
              <c:numCache>
                <c:formatCode>General</c:formatCode>
                <c:ptCount val="41"/>
                <c:pt idx="0">
                  <c:v>0.37469999999999998</c:v>
                </c:pt>
                <c:pt idx="1">
                  <c:v>0.37183333333333329</c:v>
                </c:pt>
                <c:pt idx="2">
                  <c:v>0.36680000000000001</c:v>
                </c:pt>
                <c:pt idx="3">
                  <c:v>0.36096666666666666</c:v>
                </c:pt>
                <c:pt idx="4">
                  <c:v>0.35579999999999995</c:v>
                </c:pt>
                <c:pt idx="5">
                  <c:v>0.3498666666666666</c:v>
                </c:pt>
                <c:pt idx="6">
                  <c:v>0.34410000000000002</c:v>
                </c:pt>
                <c:pt idx="7">
                  <c:v>0.3382</c:v>
                </c:pt>
                <c:pt idx="8">
                  <c:v>0.33279999999999998</c:v>
                </c:pt>
                <c:pt idx="9">
                  <c:v>0.32696666666666668</c:v>
                </c:pt>
                <c:pt idx="10">
                  <c:v>0.32116666666666666</c:v>
                </c:pt>
                <c:pt idx="11">
                  <c:v>0.31536666666666663</c:v>
                </c:pt>
                <c:pt idx="12">
                  <c:v>0.31023333333333331</c:v>
                </c:pt>
                <c:pt idx="13">
                  <c:v>0.30436666666666667</c:v>
                </c:pt>
                <c:pt idx="14">
                  <c:v>0.2989</c:v>
                </c:pt>
                <c:pt idx="15">
                  <c:v>0.29319999999999996</c:v>
                </c:pt>
                <c:pt idx="16">
                  <c:v>0.28796666666666665</c:v>
                </c:pt>
                <c:pt idx="17">
                  <c:v>0.28253333333333336</c:v>
                </c:pt>
                <c:pt idx="18">
                  <c:v>0.27736666666666665</c:v>
                </c:pt>
                <c:pt idx="19">
                  <c:v>0.27243333333333336</c:v>
                </c:pt>
                <c:pt idx="20">
                  <c:v>0.26746666666666669</c:v>
                </c:pt>
                <c:pt idx="21">
                  <c:v>0.26243333333333335</c:v>
                </c:pt>
                <c:pt idx="22">
                  <c:v>0.25779999999999997</c:v>
                </c:pt>
                <c:pt idx="23">
                  <c:v>0.25309999999999999</c:v>
                </c:pt>
                <c:pt idx="24">
                  <c:v>0.24853333333333336</c:v>
                </c:pt>
                <c:pt idx="25">
                  <c:v>0.24396666666666667</c:v>
                </c:pt>
                <c:pt idx="26">
                  <c:v>0.2399</c:v>
                </c:pt>
                <c:pt idx="27">
                  <c:v>0.23603333333333334</c:v>
                </c:pt>
                <c:pt idx="28">
                  <c:v>0.23240000000000002</c:v>
                </c:pt>
                <c:pt idx="29">
                  <c:v>0.22836666666666669</c:v>
                </c:pt>
                <c:pt idx="30">
                  <c:v>0.22509999999999999</c:v>
                </c:pt>
                <c:pt idx="31">
                  <c:v>0.22236666666666668</c:v>
                </c:pt>
                <c:pt idx="32">
                  <c:v>0.21970000000000001</c:v>
                </c:pt>
                <c:pt idx="33">
                  <c:v>0.21776666666666666</c:v>
                </c:pt>
                <c:pt idx="34">
                  <c:v>0.21603333333333333</c:v>
                </c:pt>
                <c:pt idx="35">
                  <c:v>0.215</c:v>
                </c:pt>
                <c:pt idx="36">
                  <c:v>0.21420000000000003</c:v>
                </c:pt>
                <c:pt idx="37">
                  <c:v>0.21409999999999998</c:v>
                </c:pt>
                <c:pt idx="38">
                  <c:v>0.21363333333333334</c:v>
                </c:pt>
                <c:pt idx="39">
                  <c:v>0.21376666666666666</c:v>
                </c:pt>
                <c:pt idx="40">
                  <c:v>0.2132333333333333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B6-4C7F-B0AB-00AB6440CDE6}"/>
            </c:ext>
          </c:extLst>
        </c:ser>
        <c:ser>
          <c:idx val="7"/>
          <c:order val="1"/>
          <c:tx>
            <c:strRef>
              <c:f>'resultados 15-09-2021'!$AF$2</c:f>
              <c:strCache>
                <c:ptCount val="1"/>
                <c:pt idx="0">
                  <c:v>fas1∆+pTA1|R|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15-09-2021'!$AH$4:$AH$44</c:f>
              <c:numCache>
                <c:formatCode>General</c:formatCode>
                <c:ptCount val="41"/>
                <c:pt idx="0">
                  <c:v>0.44494999999999996</c:v>
                </c:pt>
                <c:pt idx="1">
                  <c:v>0.44135000000000002</c:v>
                </c:pt>
                <c:pt idx="2">
                  <c:v>0.43714999999999998</c:v>
                </c:pt>
                <c:pt idx="3">
                  <c:v>0.43195</c:v>
                </c:pt>
                <c:pt idx="4">
                  <c:v>0.42564999999999997</c:v>
                </c:pt>
                <c:pt idx="5">
                  <c:v>0.41949999999999998</c:v>
                </c:pt>
                <c:pt idx="6">
                  <c:v>0.41270000000000001</c:v>
                </c:pt>
                <c:pt idx="7">
                  <c:v>0.33179999999999998</c:v>
                </c:pt>
                <c:pt idx="8">
                  <c:v>0.36675000000000002</c:v>
                </c:pt>
                <c:pt idx="9">
                  <c:v>0.36009999999999998</c:v>
                </c:pt>
                <c:pt idx="10">
                  <c:v>0.35429999999999995</c:v>
                </c:pt>
                <c:pt idx="11">
                  <c:v>0.34775</c:v>
                </c:pt>
                <c:pt idx="12">
                  <c:v>0.34150000000000003</c:v>
                </c:pt>
                <c:pt idx="13">
                  <c:v>0.33550000000000002</c:v>
                </c:pt>
                <c:pt idx="14">
                  <c:v>0.32869999999999999</c:v>
                </c:pt>
                <c:pt idx="15">
                  <c:v>0.32320000000000004</c:v>
                </c:pt>
                <c:pt idx="16">
                  <c:v>0.31705</c:v>
                </c:pt>
                <c:pt idx="17">
                  <c:v>0.31164999999999998</c:v>
                </c:pt>
                <c:pt idx="18">
                  <c:v>0.30625000000000002</c:v>
                </c:pt>
                <c:pt idx="19">
                  <c:v>0.30010000000000003</c:v>
                </c:pt>
                <c:pt idx="20">
                  <c:v>0.29535</c:v>
                </c:pt>
                <c:pt idx="21">
                  <c:v>0.29015000000000002</c:v>
                </c:pt>
                <c:pt idx="22">
                  <c:v>0.2848</c:v>
                </c:pt>
                <c:pt idx="23">
                  <c:v>0.27980000000000005</c:v>
                </c:pt>
                <c:pt idx="24">
                  <c:v>0.27439999999999998</c:v>
                </c:pt>
                <c:pt idx="25">
                  <c:v>0.27090000000000003</c:v>
                </c:pt>
                <c:pt idx="26">
                  <c:v>0.26539999999999997</c:v>
                </c:pt>
                <c:pt idx="27">
                  <c:v>0.26180000000000003</c:v>
                </c:pt>
                <c:pt idx="28">
                  <c:v>0.25734999999999997</c:v>
                </c:pt>
                <c:pt idx="29">
                  <c:v>0.25295000000000001</c:v>
                </c:pt>
                <c:pt idx="30">
                  <c:v>0.25</c:v>
                </c:pt>
                <c:pt idx="31">
                  <c:v>0.24695</c:v>
                </c:pt>
                <c:pt idx="32">
                  <c:v>0.245</c:v>
                </c:pt>
                <c:pt idx="33">
                  <c:v>0.2424</c:v>
                </c:pt>
                <c:pt idx="34">
                  <c:v>0.24080000000000001</c:v>
                </c:pt>
                <c:pt idx="35">
                  <c:v>0.2392</c:v>
                </c:pt>
                <c:pt idx="36">
                  <c:v>0.23954999999999999</c:v>
                </c:pt>
                <c:pt idx="37">
                  <c:v>0.23949999999999999</c:v>
                </c:pt>
                <c:pt idx="38">
                  <c:v>0.23875000000000002</c:v>
                </c:pt>
                <c:pt idx="39">
                  <c:v>0.23820000000000002</c:v>
                </c:pt>
                <c:pt idx="40">
                  <c:v>0.23849999999999999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B6-4C7F-B0AB-00AB6440CDE6}"/>
            </c:ext>
          </c:extLst>
        </c:ser>
        <c:ser>
          <c:idx val="8"/>
          <c:order val="2"/>
          <c:tx>
            <c:strRef>
              <c:f>'resultados 15-09-2021'!$AJ$2</c:f>
              <c:strCache>
                <c:ptCount val="1"/>
                <c:pt idx="0">
                  <c:v>fas1∆+FASIIb(B)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15-09-2021'!$AL$4:$AL$44</c:f>
              <c:numCache>
                <c:formatCode>General</c:formatCode>
                <c:ptCount val="41"/>
                <c:pt idx="0">
                  <c:v>0.40560000000000002</c:v>
                </c:pt>
                <c:pt idx="1">
                  <c:v>0.40423333333333328</c:v>
                </c:pt>
                <c:pt idx="2">
                  <c:v>0.4007</c:v>
                </c:pt>
                <c:pt idx="3">
                  <c:v>0.39700000000000002</c:v>
                </c:pt>
                <c:pt idx="4">
                  <c:v>0.39346666666666669</c:v>
                </c:pt>
                <c:pt idx="5">
                  <c:v>0.38956666666666667</c:v>
                </c:pt>
                <c:pt idx="6">
                  <c:v>0.38583333333333331</c:v>
                </c:pt>
                <c:pt idx="7">
                  <c:v>0.38213333333333327</c:v>
                </c:pt>
                <c:pt idx="8">
                  <c:v>0.37799999999999995</c:v>
                </c:pt>
                <c:pt idx="9">
                  <c:v>0.3741666666666667</c:v>
                </c:pt>
                <c:pt idx="10">
                  <c:v>0.37023333333333336</c:v>
                </c:pt>
                <c:pt idx="11">
                  <c:v>0.3661666666666667</c:v>
                </c:pt>
                <c:pt idx="12">
                  <c:v>0.36223333333333335</c:v>
                </c:pt>
                <c:pt idx="13">
                  <c:v>0.35820000000000002</c:v>
                </c:pt>
                <c:pt idx="14">
                  <c:v>0.35410000000000003</c:v>
                </c:pt>
                <c:pt idx="15">
                  <c:v>0.3499666666666667</c:v>
                </c:pt>
                <c:pt idx="16">
                  <c:v>0.3463</c:v>
                </c:pt>
                <c:pt idx="17">
                  <c:v>0.34250000000000003</c:v>
                </c:pt>
                <c:pt idx="18">
                  <c:v>0.33860000000000001</c:v>
                </c:pt>
                <c:pt idx="19">
                  <c:v>0.33479999999999999</c:v>
                </c:pt>
                <c:pt idx="20">
                  <c:v>0.33083333333333331</c:v>
                </c:pt>
                <c:pt idx="21">
                  <c:v>0.32679999999999998</c:v>
                </c:pt>
                <c:pt idx="22">
                  <c:v>0.32316666666666666</c:v>
                </c:pt>
                <c:pt idx="23">
                  <c:v>0.31943333333333335</c:v>
                </c:pt>
                <c:pt idx="24">
                  <c:v>0.31569999999999998</c:v>
                </c:pt>
                <c:pt idx="25">
                  <c:v>0.31223333333333336</c:v>
                </c:pt>
                <c:pt idx="26">
                  <c:v>0.30853333333333333</c:v>
                </c:pt>
                <c:pt idx="27">
                  <c:v>0.30483333333333335</c:v>
                </c:pt>
                <c:pt idx="28">
                  <c:v>0.30150000000000005</c:v>
                </c:pt>
                <c:pt idx="29">
                  <c:v>0.29796666666666666</c:v>
                </c:pt>
                <c:pt idx="30">
                  <c:v>0.29423333333333329</c:v>
                </c:pt>
                <c:pt idx="31">
                  <c:v>0.29089999999999999</c:v>
                </c:pt>
                <c:pt idx="32">
                  <c:v>0.28756666666666669</c:v>
                </c:pt>
                <c:pt idx="33">
                  <c:v>0.28413333333333329</c:v>
                </c:pt>
                <c:pt idx="34">
                  <c:v>0.28086666666666665</c:v>
                </c:pt>
                <c:pt idx="35">
                  <c:v>0.27733333333333332</c:v>
                </c:pt>
                <c:pt idx="36">
                  <c:v>0.27460000000000001</c:v>
                </c:pt>
                <c:pt idx="37">
                  <c:v>0.27113333333333339</c:v>
                </c:pt>
                <c:pt idx="38">
                  <c:v>0.26786666666666664</c:v>
                </c:pt>
                <c:pt idx="39">
                  <c:v>0.26473333333333332</c:v>
                </c:pt>
                <c:pt idx="40">
                  <c:v>0.26166666666666666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B6-4C7F-B0AB-00AB6440CDE6}"/>
            </c:ext>
          </c:extLst>
        </c:ser>
        <c:ser>
          <c:idx val="0"/>
          <c:order val="3"/>
          <c:tx>
            <c:strRef>
              <c:f>'resultados 15-09-2021'!$AN$2</c:f>
              <c:strCache>
                <c:ptCount val="1"/>
                <c:pt idx="0">
                  <c:v>fas1∆+FASIIb|R|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2B6-4C7F-B0AB-00AB6440CDE6}"/>
              </c:ext>
            </c:extLst>
          </c:dPt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15-09-2021'!$AP$4:$AP$44</c:f>
              <c:numCache>
                <c:formatCode>General</c:formatCode>
                <c:ptCount val="41"/>
                <c:pt idx="0">
                  <c:v>0.40576666666666666</c:v>
                </c:pt>
                <c:pt idx="1">
                  <c:v>0.40453333333333336</c:v>
                </c:pt>
                <c:pt idx="2">
                  <c:v>0.40146666666666669</c:v>
                </c:pt>
                <c:pt idx="3">
                  <c:v>0.39796666666666664</c:v>
                </c:pt>
                <c:pt idx="4">
                  <c:v>0.39440000000000003</c:v>
                </c:pt>
                <c:pt idx="5">
                  <c:v>0.39066666666666666</c:v>
                </c:pt>
                <c:pt idx="6">
                  <c:v>0.3871</c:v>
                </c:pt>
                <c:pt idx="7">
                  <c:v>0.38336666666666669</c:v>
                </c:pt>
                <c:pt idx="8">
                  <c:v>0.37963333333333332</c:v>
                </c:pt>
                <c:pt idx="9">
                  <c:v>0.37589999999999996</c:v>
                </c:pt>
                <c:pt idx="10">
                  <c:v>0.37203333333333327</c:v>
                </c:pt>
                <c:pt idx="11">
                  <c:v>0.36796666666666661</c:v>
                </c:pt>
                <c:pt idx="12">
                  <c:v>0.36396666666666672</c:v>
                </c:pt>
                <c:pt idx="13">
                  <c:v>0.3600666666666667</c:v>
                </c:pt>
                <c:pt idx="14">
                  <c:v>0.35610000000000003</c:v>
                </c:pt>
                <c:pt idx="15">
                  <c:v>0.35223333333333334</c:v>
                </c:pt>
                <c:pt idx="16">
                  <c:v>0.34823333333333334</c:v>
                </c:pt>
                <c:pt idx="17">
                  <c:v>0.34423333333333334</c:v>
                </c:pt>
                <c:pt idx="18">
                  <c:v>0.34033333333333332</c:v>
                </c:pt>
                <c:pt idx="19">
                  <c:v>0.33646666666666669</c:v>
                </c:pt>
                <c:pt idx="20">
                  <c:v>0.33246666666666669</c:v>
                </c:pt>
                <c:pt idx="21">
                  <c:v>0.32876666666666671</c:v>
                </c:pt>
                <c:pt idx="22">
                  <c:v>0.3247666666666667</c:v>
                </c:pt>
                <c:pt idx="23">
                  <c:v>0.3211</c:v>
                </c:pt>
                <c:pt idx="24">
                  <c:v>0.3173333333333333</c:v>
                </c:pt>
                <c:pt idx="25">
                  <c:v>0.31373333333333336</c:v>
                </c:pt>
                <c:pt idx="26">
                  <c:v>0.30996666666666667</c:v>
                </c:pt>
                <c:pt idx="27">
                  <c:v>0.30633333333333335</c:v>
                </c:pt>
                <c:pt idx="28">
                  <c:v>0.30249999999999999</c:v>
                </c:pt>
                <c:pt idx="29">
                  <c:v>0.29883333333333334</c:v>
                </c:pt>
                <c:pt idx="30">
                  <c:v>0.29536666666666672</c:v>
                </c:pt>
                <c:pt idx="31">
                  <c:v>0.29173333333333334</c:v>
                </c:pt>
                <c:pt idx="32">
                  <c:v>0.28843333333333332</c:v>
                </c:pt>
                <c:pt idx="33">
                  <c:v>0.28503333333333331</c:v>
                </c:pt>
                <c:pt idx="34">
                  <c:v>0.28136666666666671</c:v>
                </c:pt>
                <c:pt idx="35">
                  <c:v>0.27783333333333332</c:v>
                </c:pt>
                <c:pt idx="36">
                  <c:v>0.27453333333333335</c:v>
                </c:pt>
                <c:pt idx="37">
                  <c:v>0.27096666666666663</c:v>
                </c:pt>
                <c:pt idx="38">
                  <c:v>0.26750000000000002</c:v>
                </c:pt>
                <c:pt idx="39">
                  <c:v>0.26406666666666667</c:v>
                </c:pt>
                <c:pt idx="40">
                  <c:v>0.26079999999999998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2B6-4C7F-B0AB-00AB6440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8538704"/>
        <c:axId val="-548536528"/>
      </c:scatterChart>
      <c:valAx>
        <c:axId val="-5485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6528"/>
        <c:crosses val="autoZero"/>
        <c:crossBetween val="midCat"/>
      </c:valAx>
      <c:valAx>
        <c:axId val="-548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Resultados_Tratados!$H$2</c:f>
              <c:strCache>
                <c:ptCount val="1"/>
                <c:pt idx="0">
                  <c:v>183-3B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10103688737357E-2"/>
                  <c:y val="-0.10815762613006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Resultados_Tratados!$H$4:$H$15</c:f>
              <c:numCache>
                <c:formatCode>General</c:formatCode>
                <c:ptCount val="12"/>
                <c:pt idx="0">
                  <c:v>0.44713333333333333</c:v>
                </c:pt>
                <c:pt idx="1">
                  <c:v>0.44259999999999994</c:v>
                </c:pt>
                <c:pt idx="2">
                  <c:v>0.43816666666666665</c:v>
                </c:pt>
                <c:pt idx="3">
                  <c:v>0.43346666666666667</c:v>
                </c:pt>
                <c:pt idx="4">
                  <c:v>0.42893333333333333</c:v>
                </c:pt>
                <c:pt idx="5">
                  <c:v>0.4243333333333334</c:v>
                </c:pt>
                <c:pt idx="6">
                  <c:v>0.41996666666666665</c:v>
                </c:pt>
                <c:pt idx="7">
                  <c:v>0.41503333333333337</c:v>
                </c:pt>
                <c:pt idx="8">
                  <c:v>0.41050000000000003</c:v>
                </c:pt>
                <c:pt idx="9">
                  <c:v>0.40553333333333336</c:v>
                </c:pt>
                <c:pt idx="10">
                  <c:v>0.40146666666666664</c:v>
                </c:pt>
                <c:pt idx="11">
                  <c:v>0.39706666666666668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47-4DE0-BF5E-A9EC916B5393}"/>
            </c:ext>
          </c:extLst>
        </c:ser>
        <c:ser>
          <c:idx val="1"/>
          <c:order val="1"/>
          <c:tx>
            <c:strRef>
              <c:f>Resultados_Tratados!$I$2</c:f>
              <c:strCache>
                <c:ptCount val="1"/>
                <c:pt idx="0">
                  <c:v>183-3R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464168136727804"/>
                  <c:y val="0.1372696121318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Resultados_Tratados!$I$3:$I$5</c:f>
              <c:numCache>
                <c:formatCode>General</c:formatCode>
                <c:ptCount val="3"/>
                <c:pt idx="0">
                  <c:v>0.37323333333333331</c:v>
                </c:pt>
                <c:pt idx="1">
                  <c:v>0.33723333333333333</c:v>
                </c:pt>
                <c:pt idx="2">
                  <c:v>0.30893333333333334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38896"/>
        <c:axId val="-608836720"/>
      </c:scatterChart>
      <c:valAx>
        <c:axId val="-6088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6720"/>
        <c:crosses val="autoZero"/>
        <c:crossBetween val="midCat"/>
      </c:valAx>
      <c:valAx>
        <c:axId val="-60883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83661417322835"/>
          <c:y val="0.16708333333333336"/>
          <c:w val="0.72629879242785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Resultados_Tratados!$D$2</c:f>
              <c:strCache>
                <c:ptCount val="1"/>
                <c:pt idx="0">
                  <c:v>183-1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9756621331431"/>
                  <c:y val="-0.19829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Resultados_Tratados!$D$4:$D$11</c:f>
              <c:numCache>
                <c:formatCode>0.000000</c:formatCode>
                <c:ptCount val="8"/>
                <c:pt idx="0">
                  <c:v>0.42413333333333331</c:v>
                </c:pt>
                <c:pt idx="1">
                  <c:v>0.42046666666666671</c:v>
                </c:pt>
                <c:pt idx="2">
                  <c:v>0.41609999999999997</c:v>
                </c:pt>
                <c:pt idx="3">
                  <c:v>0.41260000000000002</c:v>
                </c:pt>
                <c:pt idx="4">
                  <c:v>0.40820000000000006</c:v>
                </c:pt>
                <c:pt idx="5">
                  <c:v>0.40456666666666669</c:v>
                </c:pt>
                <c:pt idx="6">
                  <c:v>0.39963333333333334</c:v>
                </c:pt>
                <c:pt idx="7">
                  <c:v>0.39573333333333333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Resultados_Tratados!$E$2</c:f>
              <c:strCache>
                <c:ptCount val="1"/>
                <c:pt idx="0">
                  <c:v>183-1-R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030303030303028"/>
                  <c:y val="7.7417249927092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Resultados_Tratados!$E$3:$E$5</c:f>
              <c:numCache>
                <c:formatCode>0.000000</c:formatCode>
                <c:ptCount val="3"/>
                <c:pt idx="0">
                  <c:v>0.38906666666666667</c:v>
                </c:pt>
                <c:pt idx="1">
                  <c:v>0.35159999999999997</c:v>
                </c:pt>
                <c:pt idx="2">
                  <c:v>0.31479999999999997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38352"/>
        <c:axId val="-608836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Resultados_Tratados!$F$2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Resultados_Tratados!$F$3:$F$43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6088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6176"/>
        <c:crosses val="autoZero"/>
        <c:crossBetween val="midCat"/>
      </c:valAx>
      <c:valAx>
        <c:axId val="-60883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14216972878391E-2"/>
                  <c:y val="-0.1596835812190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Resultados_Tratados!$Q$4:$Q$43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Resultados_Tratados!$T$4:$T$16</c:f>
              <c:numCache>
                <c:formatCode>General</c:formatCode>
                <c:ptCount val="13"/>
                <c:pt idx="0">
                  <c:v>0.4746333333333333</c:v>
                </c:pt>
                <c:pt idx="1">
                  <c:v>0.4689666666666667</c:v>
                </c:pt>
                <c:pt idx="2">
                  <c:v>0.46263333333333329</c:v>
                </c:pt>
                <c:pt idx="3">
                  <c:v>0.45633333333333331</c:v>
                </c:pt>
                <c:pt idx="4">
                  <c:v>0.4496</c:v>
                </c:pt>
                <c:pt idx="5">
                  <c:v>0.44259999999999994</c:v>
                </c:pt>
                <c:pt idx="6">
                  <c:v>0.43566666666666665</c:v>
                </c:pt>
                <c:pt idx="7">
                  <c:v>0.42883333333333334</c:v>
                </c:pt>
                <c:pt idx="8">
                  <c:v>0.42206666666666665</c:v>
                </c:pt>
                <c:pt idx="9">
                  <c:v>0.41520000000000001</c:v>
                </c:pt>
                <c:pt idx="10">
                  <c:v>0.4084666666666667</c:v>
                </c:pt>
                <c:pt idx="11">
                  <c:v>0.40216666666666673</c:v>
                </c:pt>
                <c:pt idx="12">
                  <c:v>0.39603333333333329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Resultados_Tratados!$U$3:$U$15</c:f>
              <c:numCache>
                <c:formatCode>General</c:formatCode>
                <c:ptCount val="13"/>
                <c:pt idx="0">
                  <c:v>0.47425</c:v>
                </c:pt>
                <c:pt idx="1">
                  <c:v>0.46825</c:v>
                </c:pt>
                <c:pt idx="2">
                  <c:v>0.4597</c:v>
                </c:pt>
                <c:pt idx="3">
                  <c:v>0.44659999999999994</c:v>
                </c:pt>
                <c:pt idx="4">
                  <c:v>0.43946666666666667</c:v>
                </c:pt>
                <c:pt idx="5">
                  <c:v>0.43203333333333332</c:v>
                </c:pt>
                <c:pt idx="6">
                  <c:v>0.42383333333333334</c:v>
                </c:pt>
                <c:pt idx="7">
                  <c:v>0.41593333333333332</c:v>
                </c:pt>
                <c:pt idx="8">
                  <c:v>0.40743333333333337</c:v>
                </c:pt>
                <c:pt idx="9">
                  <c:v>0.39976666666666666</c:v>
                </c:pt>
                <c:pt idx="10">
                  <c:v>0.3919333333333333</c:v>
                </c:pt>
                <c:pt idx="11">
                  <c:v>0.38423333333333337</c:v>
                </c:pt>
                <c:pt idx="12">
                  <c:v>0.37749999999999995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39984"/>
        <c:axId val="-608837808"/>
      </c:scatterChart>
      <c:valAx>
        <c:axId val="-608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7808"/>
        <c:crosses val="autoZero"/>
        <c:crossBetween val="midCat"/>
      </c:valAx>
      <c:valAx>
        <c:axId val="-608837808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14216972878391E-2"/>
                  <c:y val="-0.1596835812190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Resultados_Tratados!$Q$5:$Q$43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Resultados_Tratados!$V$5:$V$20</c:f>
              <c:numCache>
                <c:formatCode>General</c:formatCode>
                <c:ptCount val="16"/>
                <c:pt idx="0">
                  <c:v>0.4548666666666667</c:v>
                </c:pt>
                <c:pt idx="1">
                  <c:v>0.44946666666666668</c:v>
                </c:pt>
                <c:pt idx="2">
                  <c:v>0.44399999999999995</c:v>
                </c:pt>
                <c:pt idx="3">
                  <c:v>0.4384333333333334</c:v>
                </c:pt>
                <c:pt idx="4">
                  <c:v>0.43293333333333334</c:v>
                </c:pt>
                <c:pt idx="5">
                  <c:v>0.42696666666666666</c:v>
                </c:pt>
                <c:pt idx="6">
                  <c:v>0.42149999999999999</c:v>
                </c:pt>
                <c:pt idx="7">
                  <c:v>0.41616666666666663</c:v>
                </c:pt>
                <c:pt idx="8">
                  <c:v>0.41066666666666668</c:v>
                </c:pt>
                <c:pt idx="9">
                  <c:v>0.40516666666666667</c:v>
                </c:pt>
                <c:pt idx="10">
                  <c:v>0.39999999999999997</c:v>
                </c:pt>
                <c:pt idx="11">
                  <c:v>0.39453333333333335</c:v>
                </c:pt>
                <c:pt idx="12">
                  <c:v>0.3900333333333334</c:v>
                </c:pt>
                <c:pt idx="13">
                  <c:v>0.38473333333333332</c:v>
                </c:pt>
                <c:pt idx="14">
                  <c:v>0.38013333333333338</c:v>
                </c:pt>
                <c:pt idx="15">
                  <c:v>0.3755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Resultados_Tratados!$W$3:$W$19</c:f>
              <c:numCache>
                <c:formatCode>General</c:formatCode>
                <c:ptCount val="17"/>
                <c:pt idx="0">
                  <c:v>0.45876666666666671</c:v>
                </c:pt>
                <c:pt idx="1">
                  <c:v>0.44313333333333338</c:v>
                </c:pt>
                <c:pt idx="2">
                  <c:v>0.43743333333333334</c:v>
                </c:pt>
                <c:pt idx="3">
                  <c:v>0.43149999999999999</c:v>
                </c:pt>
                <c:pt idx="4">
                  <c:v>0.42526666666666668</c:v>
                </c:pt>
                <c:pt idx="5">
                  <c:v>0.41889999999999999</c:v>
                </c:pt>
                <c:pt idx="6">
                  <c:v>0.4124666666666667</c:v>
                </c:pt>
                <c:pt idx="7">
                  <c:v>0.40416666666666662</c:v>
                </c:pt>
                <c:pt idx="8">
                  <c:v>0.39796666666666664</c:v>
                </c:pt>
                <c:pt idx="9">
                  <c:v>0.39100000000000001</c:v>
                </c:pt>
                <c:pt idx="10">
                  <c:v>0.38400000000000006</c:v>
                </c:pt>
                <c:pt idx="11">
                  <c:v>0.37716666666666665</c:v>
                </c:pt>
                <c:pt idx="12">
                  <c:v>0.37153333333333333</c:v>
                </c:pt>
                <c:pt idx="13">
                  <c:v>0.36499999999999999</c:v>
                </c:pt>
                <c:pt idx="14">
                  <c:v>0.36013333333333336</c:v>
                </c:pt>
                <c:pt idx="15">
                  <c:v>0.35476666666666667</c:v>
                </c:pt>
                <c:pt idx="16">
                  <c:v>0.34893333333333332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41072"/>
        <c:axId val="-608837264"/>
      </c:scatterChart>
      <c:valAx>
        <c:axId val="-608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7264"/>
        <c:crosses val="autoZero"/>
        <c:crossBetween val="midCat"/>
      </c:valAx>
      <c:valAx>
        <c:axId val="-608837264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4225721784778"/>
          <c:y val="0.18097222222222226"/>
          <c:w val="0.79972440944881895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36045494313213E-2"/>
                  <c:y val="-0.14258311461067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Resultados_Tratados!$J$4:$J$43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Resultados_Tratados!$M$4:$M$24</c:f>
              <c:numCache>
                <c:formatCode>General</c:formatCode>
                <c:ptCount val="21"/>
                <c:pt idx="0">
                  <c:v>0.49540000000000006</c:v>
                </c:pt>
                <c:pt idx="1">
                  <c:v>0.49140000000000006</c:v>
                </c:pt>
                <c:pt idx="2">
                  <c:v>0.48620000000000002</c:v>
                </c:pt>
                <c:pt idx="3">
                  <c:v>0.48133333333333334</c:v>
                </c:pt>
                <c:pt idx="4">
                  <c:v>0.47599999999999998</c:v>
                </c:pt>
                <c:pt idx="5">
                  <c:v>0.47029999999999994</c:v>
                </c:pt>
                <c:pt idx="6">
                  <c:v>0.46500000000000002</c:v>
                </c:pt>
                <c:pt idx="7">
                  <c:v>0.45963333333333334</c:v>
                </c:pt>
                <c:pt idx="8">
                  <c:v>0.45393333333333336</c:v>
                </c:pt>
                <c:pt idx="9">
                  <c:v>0.44836666666666664</c:v>
                </c:pt>
                <c:pt idx="10">
                  <c:v>0.44286666666666669</c:v>
                </c:pt>
                <c:pt idx="11">
                  <c:v>0.43760000000000004</c:v>
                </c:pt>
                <c:pt idx="12">
                  <c:v>0.43216666666666664</c:v>
                </c:pt>
                <c:pt idx="13">
                  <c:v>0.42660000000000003</c:v>
                </c:pt>
                <c:pt idx="14">
                  <c:v>0.42130000000000001</c:v>
                </c:pt>
                <c:pt idx="15">
                  <c:v>0.41593333333333332</c:v>
                </c:pt>
                <c:pt idx="16">
                  <c:v>0.41103333333333331</c:v>
                </c:pt>
                <c:pt idx="17">
                  <c:v>0.4064666666666667</c:v>
                </c:pt>
                <c:pt idx="18">
                  <c:v>0.40186666666666665</c:v>
                </c:pt>
                <c:pt idx="19">
                  <c:v>0.39683333333333332</c:v>
                </c:pt>
                <c:pt idx="20">
                  <c:v>0.39273333333333332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Resultados_Tratados!$N$2</c:f>
              <c:strCache>
                <c:ptCount val="1"/>
                <c:pt idx="0">
                  <c:v>1255-2R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27121609798782E-3"/>
                  <c:y val="6.043598716827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Resultados_Tratados!$J$3:$J$43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Resultados_Tratados!$N$3:$N$19</c:f>
              <c:numCache>
                <c:formatCode>General</c:formatCode>
                <c:ptCount val="17"/>
                <c:pt idx="0">
                  <c:v>0.49183333333333334</c:v>
                </c:pt>
                <c:pt idx="1">
                  <c:v>0.48703333333333326</c:v>
                </c:pt>
                <c:pt idx="2">
                  <c:v>0.48143333333333332</c:v>
                </c:pt>
                <c:pt idx="3">
                  <c:v>0.47506666666666669</c:v>
                </c:pt>
                <c:pt idx="4">
                  <c:v>0.46836666666666665</c:v>
                </c:pt>
                <c:pt idx="5">
                  <c:v>0.46166666666666667</c:v>
                </c:pt>
                <c:pt idx="6">
                  <c:v>0.45513333333333333</c:v>
                </c:pt>
                <c:pt idx="7">
                  <c:v>0.44946666666666663</c:v>
                </c:pt>
                <c:pt idx="8">
                  <c:v>0.44203333333333333</c:v>
                </c:pt>
                <c:pt idx="9">
                  <c:v>0.43526666666666669</c:v>
                </c:pt>
                <c:pt idx="10">
                  <c:v>0.42899999999999999</c:v>
                </c:pt>
                <c:pt idx="11">
                  <c:v>0.4229</c:v>
                </c:pt>
                <c:pt idx="12">
                  <c:v>0.41646666666666671</c:v>
                </c:pt>
                <c:pt idx="13">
                  <c:v>0.41043333333333337</c:v>
                </c:pt>
                <c:pt idx="14">
                  <c:v>0.4049666666666667</c:v>
                </c:pt>
                <c:pt idx="15">
                  <c:v>0.39910000000000001</c:v>
                </c:pt>
                <c:pt idx="16">
                  <c:v>0.3934333333333333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35632"/>
        <c:axId val="-608835088"/>
      </c:scatterChart>
      <c:valAx>
        <c:axId val="-608835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5088"/>
        <c:crosses val="autoZero"/>
        <c:crossBetween val="midCat"/>
      </c:valAx>
      <c:valAx>
        <c:axId val="-6088350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997438958603"/>
          <c:y val="0.18560185185185185"/>
          <c:w val="0.79972440944881895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91683443071314E-2"/>
                  <c:y val="-0.25921587926509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Resultados_Tratados!$J$4:$J$43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Resultados_Tratados!$O$4:$O$15</c:f>
              <c:numCache>
                <c:formatCode>General</c:formatCode>
                <c:ptCount val="12"/>
                <c:pt idx="0">
                  <c:v>0.5258666666666667</c:v>
                </c:pt>
                <c:pt idx="1">
                  <c:v>0.51933333333333331</c:v>
                </c:pt>
                <c:pt idx="2">
                  <c:v>0.51266666666666671</c:v>
                </c:pt>
                <c:pt idx="3">
                  <c:v>0.50480000000000003</c:v>
                </c:pt>
                <c:pt idx="4">
                  <c:v>0.49763333333333332</c:v>
                </c:pt>
                <c:pt idx="5">
                  <c:v>0.4904</c:v>
                </c:pt>
                <c:pt idx="6">
                  <c:v>0.4830666666666667</c:v>
                </c:pt>
                <c:pt idx="7">
                  <c:v>0.47656666666666664</c:v>
                </c:pt>
                <c:pt idx="8">
                  <c:v>0.47000000000000003</c:v>
                </c:pt>
                <c:pt idx="9">
                  <c:v>0.4626333333333334</c:v>
                </c:pt>
                <c:pt idx="10">
                  <c:v>0.45573333333333332</c:v>
                </c:pt>
                <c:pt idx="11">
                  <c:v>0.4496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Resultados_Tratados!$P$2</c:f>
              <c:strCache>
                <c:ptCount val="1"/>
                <c:pt idx="0">
                  <c:v>1255-3R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34926194448177"/>
                  <c:y val="-7.4811169437153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Resultados_Tratados!$J$7:$J$43</c:f>
              <c:numCache>
                <c:formatCode>General</c:formatCode>
                <c:ptCount val="3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Resultados_Tratados!$P$8:$P$11</c:f>
              <c:numCache>
                <c:formatCode>General</c:formatCode>
                <c:ptCount val="4"/>
                <c:pt idx="0">
                  <c:v>0.48166666666666669</c:v>
                </c:pt>
                <c:pt idx="1">
                  <c:v>0.47310000000000002</c:v>
                </c:pt>
                <c:pt idx="2">
                  <c:v>0.46460000000000007</c:v>
                </c:pt>
                <c:pt idx="3">
                  <c:v>0.45660000000000006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40528"/>
        <c:axId val="-608839440"/>
      </c:scatterChart>
      <c:valAx>
        <c:axId val="-60884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9440"/>
        <c:crosses val="autoZero"/>
        <c:crossBetween val="midCat"/>
      </c:valAx>
      <c:valAx>
        <c:axId val="-60883944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reagentes</a:t>
            </a:r>
          </a:p>
        </c:rich>
      </c:tx>
      <c:layout>
        <c:manualLayout>
          <c:xMode val="edge"/>
          <c:yMode val="edge"/>
          <c:x val="0.4128596993557623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83661417322835"/>
          <c:y val="0.16708333333333336"/>
          <c:w val="0.72629879242785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Resultados_Tratados!$B$2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48031496062992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Resultados_Tratados!$A$5:$A$43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Resultados_Tratados!$B$5:$B$23</c:f>
              <c:numCache>
                <c:formatCode>General</c:formatCode>
                <c:ptCount val="19"/>
                <c:pt idx="0">
                  <c:v>0.39756666666666662</c:v>
                </c:pt>
                <c:pt idx="1">
                  <c:v>0.39739999999999998</c:v>
                </c:pt>
                <c:pt idx="2">
                  <c:v>0.39743333333333336</c:v>
                </c:pt>
                <c:pt idx="3">
                  <c:v>0.39740000000000003</c:v>
                </c:pt>
                <c:pt idx="4">
                  <c:v>0.39760000000000001</c:v>
                </c:pt>
                <c:pt idx="5">
                  <c:v>0.39766666666666667</c:v>
                </c:pt>
                <c:pt idx="6">
                  <c:v>0.39746666666666663</c:v>
                </c:pt>
                <c:pt idx="7">
                  <c:v>0.3977</c:v>
                </c:pt>
                <c:pt idx="8">
                  <c:v>0.39750000000000002</c:v>
                </c:pt>
                <c:pt idx="9">
                  <c:v>0.39756666666666662</c:v>
                </c:pt>
                <c:pt idx="10">
                  <c:v>0.39746666666666663</c:v>
                </c:pt>
                <c:pt idx="11">
                  <c:v>0.3977</c:v>
                </c:pt>
                <c:pt idx="12">
                  <c:v>0.39779999999999999</c:v>
                </c:pt>
                <c:pt idx="13">
                  <c:v>0.39793333333333331</c:v>
                </c:pt>
                <c:pt idx="14">
                  <c:v>0.39766666666666667</c:v>
                </c:pt>
                <c:pt idx="15">
                  <c:v>0.39766666666666667</c:v>
                </c:pt>
                <c:pt idx="16">
                  <c:v>0.39756666666666662</c:v>
                </c:pt>
                <c:pt idx="17">
                  <c:v>0.39756666666666668</c:v>
                </c:pt>
                <c:pt idx="18">
                  <c:v>0.39743333333333331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Resultados_Tratados!$C$2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10266046289669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Resultados_Tratados!$A$5:$A$43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Resultados_Tratados!$C$5:$C$10</c:f>
              <c:numCache>
                <c:formatCode>General</c:formatCode>
                <c:ptCount val="6"/>
                <c:pt idx="0">
                  <c:v>0.40189999999999998</c:v>
                </c:pt>
                <c:pt idx="1">
                  <c:v>0.40149999999999997</c:v>
                </c:pt>
                <c:pt idx="2">
                  <c:v>0.40110000000000001</c:v>
                </c:pt>
                <c:pt idx="3">
                  <c:v>0.4007</c:v>
                </c:pt>
                <c:pt idx="4">
                  <c:v>0.40029999999999999</c:v>
                </c:pt>
                <c:pt idx="5">
                  <c:v>0.39990000000000003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834544"/>
        <c:axId val="-819313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Resultados_Tratados!$F$2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Resultados_Tratados!$F$3:$F$43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Resultados_Tratados!$H$3:$H$43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6088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3152"/>
        <c:crosses val="autoZero"/>
        <c:crossBetween val="midCat"/>
      </c:valAx>
      <c:valAx>
        <c:axId val="-819313152"/>
        <c:scaling>
          <c:orientation val="minMax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8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'Resultados_Tratados (2)'!$F$2</c:f>
              <c:strCache>
                <c:ptCount val="1"/>
                <c:pt idx="0">
                  <c:v>183-2B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80058899380623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(2)'!$F$4:$F$16</c:f>
              <c:numCache>
                <c:formatCode>General</c:formatCode>
                <c:ptCount val="13"/>
                <c:pt idx="0">
                  <c:v>0.43503333333333333</c:v>
                </c:pt>
                <c:pt idx="1">
                  <c:v>0.43133333333333335</c:v>
                </c:pt>
                <c:pt idx="2">
                  <c:v>0.42709999999999998</c:v>
                </c:pt>
                <c:pt idx="3">
                  <c:v>0.42286666666666667</c:v>
                </c:pt>
                <c:pt idx="4">
                  <c:v>0.41866666666666669</c:v>
                </c:pt>
                <c:pt idx="5">
                  <c:v>0.41453333333333336</c:v>
                </c:pt>
                <c:pt idx="6">
                  <c:v>0.41006666666666663</c:v>
                </c:pt>
                <c:pt idx="7">
                  <c:v>0.40566666666666668</c:v>
                </c:pt>
                <c:pt idx="8">
                  <c:v>0.40156666666666663</c:v>
                </c:pt>
                <c:pt idx="9">
                  <c:v>0.39710000000000001</c:v>
                </c:pt>
                <c:pt idx="10">
                  <c:v>0.39306666666666668</c:v>
                </c:pt>
                <c:pt idx="11">
                  <c:v>0.38903333333333334</c:v>
                </c:pt>
                <c:pt idx="12">
                  <c:v>0.38519999999999999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'Resultados_Tratados (2)'!$G$2</c:f>
              <c:strCache>
                <c:ptCount val="1"/>
                <c:pt idx="0">
                  <c:v>183-2R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16343023102816"/>
                  <c:y val="0.10982465733449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(2)'!$G$3:$G$5</c:f>
              <c:numCache>
                <c:formatCode>General</c:formatCode>
                <c:ptCount val="3"/>
                <c:pt idx="0">
                  <c:v>0.39653333333333335</c:v>
                </c:pt>
                <c:pt idx="1">
                  <c:v>0.36046666666666666</c:v>
                </c:pt>
                <c:pt idx="2">
                  <c:v>0.3217666666666667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7712"/>
        <c:axId val="-819312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'Resultados_Tratados (2)'!$F$2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'Resultados_Tratados (2)'!$F$3:$F$43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8193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2064"/>
        <c:crosses val="autoZero"/>
        <c:crossBetween val="midCat"/>
      </c:valAx>
      <c:valAx>
        <c:axId val="-81931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'Resultados_Tratados (2)'!$K$2</c:f>
              <c:strCache>
                <c:ptCount val="1"/>
                <c:pt idx="0">
                  <c:v>1255-1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07635409210213"/>
                  <c:y val="-0.1856579906678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(2)'!$J$8:$J$38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'Resultados_Tratados (2)'!$K$8:$K$18</c:f>
              <c:numCache>
                <c:formatCode>0.000000</c:formatCode>
                <c:ptCount val="11"/>
                <c:pt idx="0">
                  <c:v>0.4847333333333334</c:v>
                </c:pt>
                <c:pt idx="1">
                  <c:v>0.47760000000000002</c:v>
                </c:pt>
                <c:pt idx="2">
                  <c:v>0.47009999999999996</c:v>
                </c:pt>
                <c:pt idx="3">
                  <c:v>0.46323333333333333</c:v>
                </c:pt>
                <c:pt idx="4">
                  <c:v>0.45666666666666672</c:v>
                </c:pt>
                <c:pt idx="5">
                  <c:v>0.44930000000000003</c:v>
                </c:pt>
                <c:pt idx="6">
                  <c:v>0.44336666666666663</c:v>
                </c:pt>
                <c:pt idx="7">
                  <c:v>0.43706666666666666</c:v>
                </c:pt>
                <c:pt idx="8">
                  <c:v>0.43080000000000002</c:v>
                </c:pt>
                <c:pt idx="9">
                  <c:v>0.42503333333333337</c:v>
                </c:pt>
                <c:pt idx="10">
                  <c:v>0.41920000000000002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'Resultados_Tratados (2)'!$L$2</c:f>
              <c:strCache>
                <c:ptCount val="1"/>
                <c:pt idx="0">
                  <c:v>1255-1-R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27121609798782E-3"/>
                  <c:y val="6.043598716827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(2)'!$J$8:$J$38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'Resultados_Tratados (2)'!$L$8:$L$18</c:f>
              <c:numCache>
                <c:formatCode>0.000000</c:formatCode>
                <c:ptCount val="11"/>
                <c:pt idx="0">
                  <c:v>0.4572</c:v>
                </c:pt>
                <c:pt idx="1">
                  <c:v>0.44896666666666668</c:v>
                </c:pt>
                <c:pt idx="2">
                  <c:v>0.44113333333333332</c:v>
                </c:pt>
                <c:pt idx="3">
                  <c:v>0.43306666666666666</c:v>
                </c:pt>
                <c:pt idx="4">
                  <c:v>0.42540000000000006</c:v>
                </c:pt>
                <c:pt idx="5">
                  <c:v>0.41759999999999997</c:v>
                </c:pt>
                <c:pt idx="6">
                  <c:v>0.41036666666666671</c:v>
                </c:pt>
                <c:pt idx="7">
                  <c:v>0.4037</c:v>
                </c:pt>
                <c:pt idx="8">
                  <c:v>0.39706666666666668</c:v>
                </c:pt>
                <c:pt idx="9">
                  <c:v>0.39129999999999998</c:v>
                </c:pt>
                <c:pt idx="10">
                  <c:v>0.38539999999999996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1520"/>
        <c:axId val="-819301184"/>
      </c:scatterChart>
      <c:valAx>
        <c:axId val="-8193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1184"/>
        <c:crosses val="autoZero"/>
        <c:crossBetween val="midCat"/>
      </c:valAx>
      <c:valAx>
        <c:axId val="-819301184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6593103448275864"/>
          <c:w val="0.85862729658792647"/>
          <c:h val="0.722812562222825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2423447069117"/>
                  <c:y val="-0.12406806045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(2)'!$R$3:$R$15</c:f>
              <c:numCache>
                <c:formatCode>0.000000</c:formatCode>
                <c:ptCount val="13"/>
                <c:pt idx="0">
                  <c:v>0.50719999999999998</c:v>
                </c:pt>
                <c:pt idx="1">
                  <c:v>0.50053333333333339</c:v>
                </c:pt>
                <c:pt idx="2">
                  <c:v>0.49489999999999995</c:v>
                </c:pt>
                <c:pt idx="3">
                  <c:v>0.48783333333333334</c:v>
                </c:pt>
                <c:pt idx="4">
                  <c:v>0.48103333333333337</c:v>
                </c:pt>
                <c:pt idx="5">
                  <c:v>0.47373333333333334</c:v>
                </c:pt>
                <c:pt idx="6">
                  <c:v>0.46670000000000006</c:v>
                </c:pt>
                <c:pt idx="7">
                  <c:v>0.45953333333333335</c:v>
                </c:pt>
                <c:pt idx="8">
                  <c:v>0.45273333333333327</c:v>
                </c:pt>
                <c:pt idx="9">
                  <c:v>0.44636666666666663</c:v>
                </c:pt>
                <c:pt idx="10">
                  <c:v>0.4395</c:v>
                </c:pt>
                <c:pt idx="11">
                  <c:v>0.43290000000000006</c:v>
                </c:pt>
                <c:pt idx="12">
                  <c:v>0.42670000000000002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(2)'!$S$3:$S$14</c:f>
              <c:numCache>
                <c:formatCode>0.000000</c:formatCode>
                <c:ptCount val="12"/>
                <c:pt idx="0">
                  <c:v>0.49230000000000002</c:v>
                </c:pt>
                <c:pt idx="1">
                  <c:v>0.48486666666666672</c:v>
                </c:pt>
                <c:pt idx="2">
                  <c:v>0.47820000000000001</c:v>
                </c:pt>
                <c:pt idx="3">
                  <c:v>0.47019999999999995</c:v>
                </c:pt>
                <c:pt idx="4">
                  <c:v>0.46110000000000001</c:v>
                </c:pt>
                <c:pt idx="5">
                  <c:v>0.45216666666666666</c:v>
                </c:pt>
                <c:pt idx="6">
                  <c:v>0.44333333333333336</c:v>
                </c:pt>
                <c:pt idx="7">
                  <c:v>0.43413333333333332</c:v>
                </c:pt>
                <c:pt idx="8">
                  <c:v>0.42563333333333336</c:v>
                </c:pt>
                <c:pt idx="9">
                  <c:v>0.4175666666666667</c:v>
                </c:pt>
                <c:pt idx="10">
                  <c:v>0.41023333333333328</c:v>
                </c:pt>
                <c:pt idx="11">
                  <c:v>0.40256666666666668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2608"/>
        <c:axId val="-819315872"/>
      </c:scatterChart>
      <c:valAx>
        <c:axId val="-8193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5872"/>
        <c:crosses val="autoZero"/>
        <c:crossBetween val="midCat"/>
      </c:valAx>
      <c:valAx>
        <c:axId val="-819315872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'resultados 15-09-2021'!$AR$2</c:f>
              <c:strCache>
                <c:ptCount val="1"/>
                <c:pt idx="0">
                  <c:v>fas2∆+pTA1(B)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15-09-2021'!$AT$4:$AT$44</c:f>
              <c:numCache>
                <c:formatCode>General</c:formatCode>
                <c:ptCount val="41"/>
                <c:pt idx="0">
                  <c:v>0.43096666666666666</c:v>
                </c:pt>
                <c:pt idx="1">
                  <c:v>0.42700000000000005</c:v>
                </c:pt>
                <c:pt idx="2">
                  <c:v>0.42003333333333331</c:v>
                </c:pt>
                <c:pt idx="3">
                  <c:v>0.41270000000000001</c:v>
                </c:pt>
                <c:pt idx="4">
                  <c:v>0.40529999999999999</c:v>
                </c:pt>
                <c:pt idx="5">
                  <c:v>0.39786666666666665</c:v>
                </c:pt>
                <c:pt idx="6">
                  <c:v>0.3903666666666667</c:v>
                </c:pt>
                <c:pt idx="7">
                  <c:v>0.38280000000000003</c:v>
                </c:pt>
                <c:pt idx="8">
                  <c:v>0.37536666666666668</c:v>
                </c:pt>
                <c:pt idx="9">
                  <c:v>0.36786666666666673</c:v>
                </c:pt>
                <c:pt idx="10">
                  <c:v>0.36076666666666668</c:v>
                </c:pt>
                <c:pt idx="11">
                  <c:v>0.3537333333333334</c:v>
                </c:pt>
                <c:pt idx="12">
                  <c:v>0.3468</c:v>
                </c:pt>
                <c:pt idx="13">
                  <c:v>0.34</c:v>
                </c:pt>
                <c:pt idx="14">
                  <c:v>0.33363333333333339</c:v>
                </c:pt>
                <c:pt idx="15">
                  <c:v>0.32753333333333329</c:v>
                </c:pt>
                <c:pt idx="16">
                  <c:v>0.32153333333333328</c:v>
                </c:pt>
                <c:pt idx="17">
                  <c:v>0.31586666666666668</c:v>
                </c:pt>
                <c:pt idx="18">
                  <c:v>0.31083333333333335</c:v>
                </c:pt>
                <c:pt idx="19">
                  <c:v>0.30630000000000002</c:v>
                </c:pt>
                <c:pt idx="20">
                  <c:v>0.30260000000000004</c:v>
                </c:pt>
                <c:pt idx="21">
                  <c:v>0.30013333333333331</c:v>
                </c:pt>
                <c:pt idx="22">
                  <c:v>0.29866666666666664</c:v>
                </c:pt>
                <c:pt idx="23">
                  <c:v>0.2984</c:v>
                </c:pt>
                <c:pt idx="24">
                  <c:v>0.29803333333333332</c:v>
                </c:pt>
                <c:pt idx="25">
                  <c:v>0.29786666666666667</c:v>
                </c:pt>
                <c:pt idx="26">
                  <c:v>0.29776666666666668</c:v>
                </c:pt>
                <c:pt idx="27">
                  <c:v>0.29760000000000003</c:v>
                </c:pt>
                <c:pt idx="28">
                  <c:v>0.29776666666666668</c:v>
                </c:pt>
                <c:pt idx="29">
                  <c:v>0.29766666666666669</c:v>
                </c:pt>
                <c:pt idx="30">
                  <c:v>0.29780000000000001</c:v>
                </c:pt>
                <c:pt idx="31">
                  <c:v>0.29780000000000001</c:v>
                </c:pt>
                <c:pt idx="32">
                  <c:v>0.2979</c:v>
                </c:pt>
                <c:pt idx="33">
                  <c:v>0.29793333333333333</c:v>
                </c:pt>
                <c:pt idx="34">
                  <c:v>0.29813333333333336</c:v>
                </c:pt>
                <c:pt idx="35">
                  <c:v>0.29816666666666669</c:v>
                </c:pt>
                <c:pt idx="36">
                  <c:v>0.2984</c:v>
                </c:pt>
                <c:pt idx="37">
                  <c:v>0.29873333333333335</c:v>
                </c:pt>
                <c:pt idx="38">
                  <c:v>0.29876666666666668</c:v>
                </c:pt>
                <c:pt idx="39">
                  <c:v>0.29869999999999997</c:v>
                </c:pt>
                <c:pt idx="40">
                  <c:v>0.29886666666666667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70-4153-AEC2-F8FA8AA0ED25}"/>
            </c:ext>
          </c:extLst>
        </c:ser>
        <c:ser>
          <c:idx val="11"/>
          <c:order val="1"/>
          <c:tx>
            <c:strRef>
              <c:f>'resultados 15-09-2021'!$AV$2</c:f>
              <c:strCache>
                <c:ptCount val="1"/>
                <c:pt idx="0">
                  <c:v>fas2∆+pTA1|R|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15-09-2021'!$AX$4:$AX$44</c:f>
              <c:numCache>
                <c:formatCode>General</c:formatCode>
                <c:ptCount val="41"/>
                <c:pt idx="0">
                  <c:v>0.45553333333333335</c:v>
                </c:pt>
                <c:pt idx="1">
                  <c:v>0.44439999999999996</c:v>
                </c:pt>
                <c:pt idx="2">
                  <c:v>0.43790000000000001</c:v>
                </c:pt>
                <c:pt idx="3">
                  <c:v>0.43096666666666666</c:v>
                </c:pt>
                <c:pt idx="4">
                  <c:v>0.42380000000000001</c:v>
                </c:pt>
                <c:pt idx="5">
                  <c:v>0.41653333333333337</c:v>
                </c:pt>
                <c:pt idx="6">
                  <c:v>0.40910000000000002</c:v>
                </c:pt>
                <c:pt idx="7">
                  <c:v>0.4015333333333333</c:v>
                </c:pt>
                <c:pt idx="8">
                  <c:v>0.39446666666666669</c:v>
                </c:pt>
                <c:pt idx="9">
                  <c:v>0.38706666666666667</c:v>
                </c:pt>
                <c:pt idx="10">
                  <c:v>0.37973333333333331</c:v>
                </c:pt>
                <c:pt idx="11">
                  <c:v>0.37256666666666666</c:v>
                </c:pt>
                <c:pt idx="12">
                  <c:v>0.3654</c:v>
                </c:pt>
                <c:pt idx="13">
                  <c:v>0.35876666666666668</c:v>
                </c:pt>
                <c:pt idx="14">
                  <c:v>0.35226666666666667</c:v>
                </c:pt>
                <c:pt idx="15">
                  <c:v>0.34586666666666671</c:v>
                </c:pt>
                <c:pt idx="16">
                  <c:v>0.3395333333333333</c:v>
                </c:pt>
                <c:pt idx="17">
                  <c:v>0.33349999999999996</c:v>
                </c:pt>
                <c:pt idx="18">
                  <c:v>0.32783333333333331</c:v>
                </c:pt>
                <c:pt idx="19">
                  <c:v>0.32333333333333331</c:v>
                </c:pt>
                <c:pt idx="20">
                  <c:v>0.31873333333333337</c:v>
                </c:pt>
                <c:pt idx="21">
                  <c:v>0.31513333333333332</c:v>
                </c:pt>
                <c:pt idx="22">
                  <c:v>0.31276666666666664</c:v>
                </c:pt>
                <c:pt idx="23">
                  <c:v>0.31176666666666669</c:v>
                </c:pt>
                <c:pt idx="24">
                  <c:v>0.31096666666666667</c:v>
                </c:pt>
                <c:pt idx="25">
                  <c:v>0.31073333333333336</c:v>
                </c:pt>
                <c:pt idx="26">
                  <c:v>0.3106666666666667</c:v>
                </c:pt>
                <c:pt idx="27">
                  <c:v>0.31060000000000004</c:v>
                </c:pt>
                <c:pt idx="28">
                  <c:v>0.31080000000000002</c:v>
                </c:pt>
                <c:pt idx="29">
                  <c:v>0.31079999999999997</c:v>
                </c:pt>
                <c:pt idx="30">
                  <c:v>0.31086666666666662</c:v>
                </c:pt>
                <c:pt idx="31">
                  <c:v>0.31103333333333333</c:v>
                </c:pt>
                <c:pt idx="32">
                  <c:v>0.31130000000000002</c:v>
                </c:pt>
                <c:pt idx="33">
                  <c:v>0.31140000000000001</c:v>
                </c:pt>
                <c:pt idx="34">
                  <c:v>0.3115</c:v>
                </c:pt>
                <c:pt idx="35">
                  <c:v>0.31169999999999998</c:v>
                </c:pt>
                <c:pt idx="36">
                  <c:v>0.31169999999999998</c:v>
                </c:pt>
                <c:pt idx="37">
                  <c:v>0.312</c:v>
                </c:pt>
                <c:pt idx="38">
                  <c:v>0.31219999999999998</c:v>
                </c:pt>
                <c:pt idx="39">
                  <c:v>0.31226666666666669</c:v>
                </c:pt>
                <c:pt idx="40">
                  <c:v>0.31226666666666669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70-4153-AEC2-F8FA8AA0ED25}"/>
            </c:ext>
          </c:extLst>
        </c:ser>
        <c:ser>
          <c:idx val="12"/>
          <c:order val="2"/>
          <c:tx>
            <c:strRef>
              <c:f>'resultados 15-09-2021'!$AZ$2</c:f>
              <c:strCache>
                <c:ptCount val="1"/>
                <c:pt idx="0">
                  <c:v>fas2FASIIb(B)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15-09-2021'!$BB$4:$BB$44</c:f>
              <c:numCache>
                <c:formatCode>General</c:formatCode>
                <c:ptCount val="41"/>
                <c:pt idx="0">
                  <c:v>0.39913333333333334</c:v>
                </c:pt>
                <c:pt idx="1">
                  <c:v>0.39386666666666664</c:v>
                </c:pt>
                <c:pt idx="2">
                  <c:v>0.3871</c:v>
                </c:pt>
                <c:pt idx="3">
                  <c:v>0.38036666666666669</c:v>
                </c:pt>
                <c:pt idx="4">
                  <c:v>0.37313333333333332</c:v>
                </c:pt>
                <c:pt idx="5">
                  <c:v>0.36579999999999996</c:v>
                </c:pt>
                <c:pt idx="6">
                  <c:v>0.35860000000000003</c:v>
                </c:pt>
                <c:pt idx="7">
                  <c:v>0.35169999999999996</c:v>
                </c:pt>
                <c:pt idx="8">
                  <c:v>0.34470000000000001</c:v>
                </c:pt>
                <c:pt idx="9">
                  <c:v>0.3375333333333333</c:v>
                </c:pt>
                <c:pt idx="10">
                  <c:v>0.33089999999999997</c:v>
                </c:pt>
                <c:pt idx="11">
                  <c:v>0.32463333333333333</c:v>
                </c:pt>
                <c:pt idx="12">
                  <c:v>0.31810000000000005</c:v>
                </c:pt>
                <c:pt idx="13">
                  <c:v>0.31186666666666668</c:v>
                </c:pt>
                <c:pt idx="14">
                  <c:v>0.30593333333333333</c:v>
                </c:pt>
                <c:pt idx="15">
                  <c:v>0.30016666666666664</c:v>
                </c:pt>
                <c:pt idx="16">
                  <c:v>0.29446666666666665</c:v>
                </c:pt>
                <c:pt idx="17">
                  <c:v>0.28889999999999999</c:v>
                </c:pt>
                <c:pt idx="18">
                  <c:v>0.28373333333333334</c:v>
                </c:pt>
                <c:pt idx="19">
                  <c:v>0.27866666666666667</c:v>
                </c:pt>
                <c:pt idx="20">
                  <c:v>0.27376666666666666</c:v>
                </c:pt>
                <c:pt idx="21">
                  <c:v>0.26916666666666672</c:v>
                </c:pt>
                <c:pt idx="22">
                  <c:v>0.26456666666666667</c:v>
                </c:pt>
                <c:pt idx="23">
                  <c:v>0.26066666666666666</c:v>
                </c:pt>
                <c:pt idx="24">
                  <c:v>0.25686666666666663</c:v>
                </c:pt>
                <c:pt idx="25">
                  <c:v>0.25316666666666671</c:v>
                </c:pt>
                <c:pt idx="26">
                  <c:v>0.25019999999999998</c:v>
                </c:pt>
                <c:pt idx="27">
                  <c:v>0.24763333333333334</c:v>
                </c:pt>
                <c:pt idx="28">
                  <c:v>0.24596666666666667</c:v>
                </c:pt>
                <c:pt idx="29">
                  <c:v>0.24490000000000001</c:v>
                </c:pt>
                <c:pt idx="30">
                  <c:v>0.24493333333333334</c:v>
                </c:pt>
                <c:pt idx="31">
                  <c:v>0.245</c:v>
                </c:pt>
                <c:pt idx="32">
                  <c:v>0.24466666666666667</c:v>
                </c:pt>
                <c:pt idx="33">
                  <c:v>0.24456666666666668</c:v>
                </c:pt>
                <c:pt idx="34">
                  <c:v>0.24496666666666667</c:v>
                </c:pt>
                <c:pt idx="35">
                  <c:v>0.245</c:v>
                </c:pt>
                <c:pt idx="36">
                  <c:v>0.24510000000000001</c:v>
                </c:pt>
                <c:pt idx="37">
                  <c:v>0.24539999999999998</c:v>
                </c:pt>
                <c:pt idx="38">
                  <c:v>0.24573333333333336</c:v>
                </c:pt>
                <c:pt idx="39">
                  <c:v>0.24583333333333335</c:v>
                </c:pt>
                <c:pt idx="40">
                  <c:v>0.24593333333333334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70-4153-AEC2-F8FA8AA0ED25}"/>
            </c:ext>
          </c:extLst>
        </c:ser>
        <c:ser>
          <c:idx val="13"/>
          <c:order val="3"/>
          <c:tx>
            <c:strRef>
              <c:f>'resultados 15-09-2021'!$BD$2</c:f>
              <c:strCache>
                <c:ptCount val="1"/>
                <c:pt idx="0">
                  <c:v>fas2∆+FASIIb|R|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15-09-2021'!$BF$4:$BF$44</c:f>
              <c:numCache>
                <c:formatCode>General</c:formatCode>
                <c:ptCount val="41"/>
                <c:pt idx="0">
                  <c:v>0.43526666666666669</c:v>
                </c:pt>
                <c:pt idx="1">
                  <c:v>0.43406666666666666</c:v>
                </c:pt>
                <c:pt idx="2">
                  <c:v>0.42926666666666669</c:v>
                </c:pt>
                <c:pt idx="3">
                  <c:v>0.42060000000000003</c:v>
                </c:pt>
                <c:pt idx="4">
                  <c:v>0.37020000000000003</c:v>
                </c:pt>
                <c:pt idx="5">
                  <c:v>0.36296666666666666</c:v>
                </c:pt>
                <c:pt idx="6">
                  <c:v>0.35586666666666672</c:v>
                </c:pt>
                <c:pt idx="7">
                  <c:v>0.3488</c:v>
                </c:pt>
                <c:pt idx="8">
                  <c:v>0.34216666666666667</c:v>
                </c:pt>
                <c:pt idx="9">
                  <c:v>0.33486666666666665</c:v>
                </c:pt>
                <c:pt idx="10">
                  <c:v>0.32823333333333332</c:v>
                </c:pt>
                <c:pt idx="11">
                  <c:v>0.32160000000000005</c:v>
                </c:pt>
                <c:pt idx="12">
                  <c:v>0.315</c:v>
                </c:pt>
                <c:pt idx="13">
                  <c:v>0.30903333333333333</c:v>
                </c:pt>
                <c:pt idx="14">
                  <c:v>0.30270000000000002</c:v>
                </c:pt>
                <c:pt idx="15">
                  <c:v>0.29680000000000001</c:v>
                </c:pt>
                <c:pt idx="16">
                  <c:v>0.29099999999999998</c:v>
                </c:pt>
                <c:pt idx="17">
                  <c:v>0.28543333333333337</c:v>
                </c:pt>
                <c:pt idx="18">
                  <c:v>0.28006666666666663</c:v>
                </c:pt>
                <c:pt idx="19">
                  <c:v>0.27513333333333329</c:v>
                </c:pt>
                <c:pt idx="20">
                  <c:v>0.2698666666666667</c:v>
                </c:pt>
                <c:pt idx="21">
                  <c:v>0.26489999999999997</c:v>
                </c:pt>
                <c:pt idx="22">
                  <c:v>0.26006666666666667</c:v>
                </c:pt>
                <c:pt idx="23">
                  <c:v>0.25629999999999997</c:v>
                </c:pt>
                <c:pt idx="24">
                  <c:v>0.25223333333333336</c:v>
                </c:pt>
                <c:pt idx="25">
                  <c:v>0.24939999999999998</c:v>
                </c:pt>
                <c:pt idx="26">
                  <c:v>0.24739999999999998</c:v>
                </c:pt>
                <c:pt idx="27">
                  <c:v>0.24613333333333332</c:v>
                </c:pt>
                <c:pt idx="28">
                  <c:v>0.24580000000000002</c:v>
                </c:pt>
                <c:pt idx="29">
                  <c:v>0.24543333333333331</c:v>
                </c:pt>
                <c:pt idx="30">
                  <c:v>0.2455333333333333</c:v>
                </c:pt>
                <c:pt idx="31">
                  <c:v>0.24536666666666665</c:v>
                </c:pt>
                <c:pt idx="32">
                  <c:v>0.24539999999999998</c:v>
                </c:pt>
                <c:pt idx="33">
                  <c:v>0.24556666666666668</c:v>
                </c:pt>
                <c:pt idx="34">
                  <c:v>0.24563333333333334</c:v>
                </c:pt>
                <c:pt idx="35">
                  <c:v>0.2457</c:v>
                </c:pt>
                <c:pt idx="36">
                  <c:v>0.24580000000000002</c:v>
                </c:pt>
                <c:pt idx="37">
                  <c:v>0.24613333333333334</c:v>
                </c:pt>
                <c:pt idx="38">
                  <c:v>0.24643333333333337</c:v>
                </c:pt>
                <c:pt idx="39">
                  <c:v>0.24646666666666664</c:v>
                </c:pt>
                <c:pt idx="40">
                  <c:v>0.24679999999999999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70-4153-AEC2-F8FA8AA0ED25}"/>
            </c:ext>
          </c:extLst>
        </c:ser>
        <c:ser>
          <c:idx val="0"/>
          <c:order val="4"/>
          <c:tx>
            <c:strRef>
              <c:f>'resultados 15-09-2021'!$BH$2</c:f>
              <c:strCache>
                <c:ptCount val="1"/>
                <c:pt idx="0">
                  <c:v>fas2∆+FASIIb(B)2XYPD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15-09-2021'!$BJ$4:$BJ$44</c:f>
              <c:numCache>
                <c:formatCode>General</c:formatCode>
                <c:ptCount val="41"/>
                <c:pt idx="0">
                  <c:v>0.40123333333333333</c:v>
                </c:pt>
                <c:pt idx="1">
                  <c:v>0.40129999999999999</c:v>
                </c:pt>
                <c:pt idx="2">
                  <c:v>0.39703333333333335</c:v>
                </c:pt>
                <c:pt idx="3">
                  <c:v>0.39283333333333337</c:v>
                </c:pt>
                <c:pt idx="4">
                  <c:v>0.38856666666666667</c:v>
                </c:pt>
                <c:pt idx="5">
                  <c:v>0.38406666666666672</c:v>
                </c:pt>
                <c:pt idx="6">
                  <c:v>0.37963333333333332</c:v>
                </c:pt>
                <c:pt idx="7">
                  <c:v>0.37519999999999998</c:v>
                </c:pt>
                <c:pt idx="8">
                  <c:v>0.37083333333333335</c:v>
                </c:pt>
                <c:pt idx="9">
                  <c:v>0.36620000000000003</c:v>
                </c:pt>
                <c:pt idx="10">
                  <c:v>0.36203333333333337</c:v>
                </c:pt>
                <c:pt idx="11">
                  <c:v>0.35749999999999998</c:v>
                </c:pt>
                <c:pt idx="12">
                  <c:v>0.35263333333333335</c:v>
                </c:pt>
                <c:pt idx="13">
                  <c:v>0.34846666666666665</c:v>
                </c:pt>
                <c:pt idx="14">
                  <c:v>0.34393333333333337</c:v>
                </c:pt>
                <c:pt idx="15">
                  <c:v>0.33973333333333328</c:v>
                </c:pt>
                <c:pt idx="16">
                  <c:v>0.33566666666666672</c:v>
                </c:pt>
                <c:pt idx="17">
                  <c:v>0.33129999999999998</c:v>
                </c:pt>
                <c:pt idx="18">
                  <c:v>0.32723333333333332</c:v>
                </c:pt>
                <c:pt idx="19">
                  <c:v>0.32339999999999997</c:v>
                </c:pt>
                <c:pt idx="20">
                  <c:v>0.3193333333333333</c:v>
                </c:pt>
                <c:pt idx="21">
                  <c:v>0.31546666666666667</c:v>
                </c:pt>
                <c:pt idx="22">
                  <c:v>0.31193333333333334</c:v>
                </c:pt>
                <c:pt idx="23">
                  <c:v>0.30810000000000004</c:v>
                </c:pt>
                <c:pt idx="24">
                  <c:v>0.30436666666666667</c:v>
                </c:pt>
                <c:pt idx="25">
                  <c:v>0.30063333333333331</c:v>
                </c:pt>
                <c:pt idx="26">
                  <c:v>0.29733333333333339</c:v>
                </c:pt>
                <c:pt idx="27">
                  <c:v>0.29386666666666666</c:v>
                </c:pt>
                <c:pt idx="28">
                  <c:v>0.2906333333333333</c:v>
                </c:pt>
                <c:pt idx="29">
                  <c:v>0.28720000000000007</c:v>
                </c:pt>
                <c:pt idx="30">
                  <c:v>0.28403333333333336</c:v>
                </c:pt>
                <c:pt idx="31">
                  <c:v>0.28109999999999996</c:v>
                </c:pt>
                <c:pt idx="32">
                  <c:v>0.27799999999999997</c:v>
                </c:pt>
                <c:pt idx="33">
                  <c:v>0.27510000000000001</c:v>
                </c:pt>
                <c:pt idx="34">
                  <c:v>0.27206666666666668</c:v>
                </c:pt>
                <c:pt idx="35">
                  <c:v>0.26910000000000001</c:v>
                </c:pt>
                <c:pt idx="36">
                  <c:v>0.26623333333333332</c:v>
                </c:pt>
                <c:pt idx="37">
                  <c:v>0.2636</c:v>
                </c:pt>
                <c:pt idx="38">
                  <c:v>0.26076666666666665</c:v>
                </c:pt>
                <c:pt idx="39">
                  <c:v>0.25813333333333333</c:v>
                </c:pt>
                <c:pt idx="40">
                  <c:v>0.2552666666666667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70-4153-AEC2-F8FA8AA0ED25}"/>
            </c:ext>
          </c:extLst>
        </c:ser>
        <c:ser>
          <c:idx val="1"/>
          <c:order val="5"/>
          <c:tx>
            <c:strRef>
              <c:f>'resultados 15-09-2021'!$BL$2</c:f>
              <c:strCache>
                <c:ptCount val="1"/>
                <c:pt idx="0">
                  <c:v>fas2∆+FASIIb|R|2XYPD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15-09-2021'!$BN$4:$BN$44</c:f>
              <c:numCache>
                <c:formatCode>General</c:formatCode>
                <c:ptCount val="41"/>
                <c:pt idx="0">
                  <c:v>0.53339999999999999</c:v>
                </c:pt>
                <c:pt idx="1">
                  <c:v>0.41166666666666663</c:v>
                </c:pt>
                <c:pt idx="2">
                  <c:v>0.4084666666666667</c:v>
                </c:pt>
                <c:pt idx="3">
                  <c:v>0.40583333333333332</c:v>
                </c:pt>
                <c:pt idx="4">
                  <c:v>0.3988666666666667</c:v>
                </c:pt>
                <c:pt idx="5">
                  <c:v>0.39416666666666661</c:v>
                </c:pt>
                <c:pt idx="6">
                  <c:v>0.38926666666666671</c:v>
                </c:pt>
                <c:pt idx="7">
                  <c:v>0.38493333333333335</c:v>
                </c:pt>
                <c:pt idx="8">
                  <c:v>0.3802666666666667</c:v>
                </c:pt>
                <c:pt idx="9">
                  <c:v>0.37569999999999998</c:v>
                </c:pt>
                <c:pt idx="10">
                  <c:v>0.3712333333333333</c:v>
                </c:pt>
                <c:pt idx="11">
                  <c:v>0.36683333333333334</c:v>
                </c:pt>
                <c:pt idx="12">
                  <c:v>0.36249999999999999</c:v>
                </c:pt>
                <c:pt idx="13">
                  <c:v>0.35800000000000004</c:v>
                </c:pt>
                <c:pt idx="14">
                  <c:v>0.35386666666666672</c:v>
                </c:pt>
                <c:pt idx="15">
                  <c:v>0.3499666666666667</c:v>
                </c:pt>
                <c:pt idx="16">
                  <c:v>0.34543333333333331</c:v>
                </c:pt>
                <c:pt idx="17">
                  <c:v>0.3412</c:v>
                </c:pt>
                <c:pt idx="18">
                  <c:v>0.33710000000000001</c:v>
                </c:pt>
                <c:pt idx="19">
                  <c:v>0.33333333333333331</c:v>
                </c:pt>
                <c:pt idx="20">
                  <c:v>0.32949999999999996</c:v>
                </c:pt>
                <c:pt idx="21">
                  <c:v>0.32580000000000003</c:v>
                </c:pt>
                <c:pt idx="22">
                  <c:v>0.32193333333333335</c:v>
                </c:pt>
                <c:pt idx="23">
                  <c:v>0.3183333333333333</c:v>
                </c:pt>
                <c:pt idx="24">
                  <c:v>0.31446666666666667</c:v>
                </c:pt>
                <c:pt idx="25">
                  <c:v>0.31106666666666666</c:v>
                </c:pt>
                <c:pt idx="26">
                  <c:v>0.30719999999999997</c:v>
                </c:pt>
                <c:pt idx="27">
                  <c:v>0.30393333333333333</c:v>
                </c:pt>
                <c:pt idx="28">
                  <c:v>0.30056666666666665</c:v>
                </c:pt>
                <c:pt idx="29">
                  <c:v>0.29696666666666666</c:v>
                </c:pt>
                <c:pt idx="30">
                  <c:v>0.29366666666666663</c:v>
                </c:pt>
                <c:pt idx="31">
                  <c:v>0.29020000000000001</c:v>
                </c:pt>
                <c:pt idx="32">
                  <c:v>0.28760000000000002</c:v>
                </c:pt>
                <c:pt idx="33">
                  <c:v>0.2843</c:v>
                </c:pt>
                <c:pt idx="34">
                  <c:v>0.28163333333333335</c:v>
                </c:pt>
                <c:pt idx="35">
                  <c:v>0.27909999999999996</c:v>
                </c:pt>
                <c:pt idx="36">
                  <c:v>0.2762</c:v>
                </c:pt>
                <c:pt idx="37">
                  <c:v>0.27410000000000001</c:v>
                </c:pt>
                <c:pt idx="38">
                  <c:v>0.2713666666666667</c:v>
                </c:pt>
                <c:pt idx="39">
                  <c:v>0.26813333333333339</c:v>
                </c:pt>
                <c:pt idx="40">
                  <c:v>0.26543333333333335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70-4153-AEC2-F8FA8AA0ED25}"/>
            </c:ext>
          </c:extLst>
        </c:ser>
        <c:ser>
          <c:idx val="2"/>
          <c:order val="6"/>
          <c:tx>
            <c:strRef>
              <c:f>'resultados 15-09-2021'!$BP$2</c:f>
              <c:strCache>
                <c:ptCount val="1"/>
                <c:pt idx="0">
                  <c:v>XL1 E.coli(B)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15-09-2021'!$BR$4:$BR$44</c:f>
              <c:numCache>
                <c:formatCode>General</c:formatCode>
                <c:ptCount val="41"/>
                <c:pt idx="0">
                  <c:v>0.33460000000000001</c:v>
                </c:pt>
                <c:pt idx="1">
                  <c:v>0.32400000000000001</c:v>
                </c:pt>
                <c:pt idx="2">
                  <c:v>0.31850000000000001</c:v>
                </c:pt>
                <c:pt idx="4">
                  <c:v>0.30866666666666664</c:v>
                </c:pt>
                <c:pt idx="5">
                  <c:v>0.30363333333333337</c:v>
                </c:pt>
                <c:pt idx="6">
                  <c:v>0.29750000000000004</c:v>
                </c:pt>
                <c:pt idx="7">
                  <c:v>0.29246666666666671</c:v>
                </c:pt>
                <c:pt idx="8">
                  <c:v>0.28823333333333334</c:v>
                </c:pt>
                <c:pt idx="9">
                  <c:v>0.28460000000000002</c:v>
                </c:pt>
                <c:pt idx="10">
                  <c:v>0.28046666666666664</c:v>
                </c:pt>
                <c:pt idx="11">
                  <c:v>0.27663333333333334</c:v>
                </c:pt>
                <c:pt idx="12">
                  <c:v>0.27340000000000003</c:v>
                </c:pt>
                <c:pt idx="13">
                  <c:v>0.27010000000000001</c:v>
                </c:pt>
                <c:pt idx="14">
                  <c:v>0.2669333333333333</c:v>
                </c:pt>
                <c:pt idx="15">
                  <c:v>0.26423333333333332</c:v>
                </c:pt>
                <c:pt idx="16">
                  <c:v>0.26163333333333333</c:v>
                </c:pt>
                <c:pt idx="17">
                  <c:v>0.2588333333333333</c:v>
                </c:pt>
                <c:pt idx="18">
                  <c:v>0.25663333333333332</c:v>
                </c:pt>
                <c:pt idx="19">
                  <c:v>0.2545</c:v>
                </c:pt>
                <c:pt idx="20">
                  <c:v>0.25236666666666668</c:v>
                </c:pt>
                <c:pt idx="21">
                  <c:v>0.25076666666666664</c:v>
                </c:pt>
                <c:pt idx="22">
                  <c:v>0.24906666666666666</c:v>
                </c:pt>
                <c:pt idx="23">
                  <c:v>0.24813333333333332</c:v>
                </c:pt>
                <c:pt idx="24">
                  <c:v>0.24683333333333332</c:v>
                </c:pt>
                <c:pt idx="25">
                  <c:v>0.24596666666666667</c:v>
                </c:pt>
                <c:pt idx="26">
                  <c:v>0.245</c:v>
                </c:pt>
                <c:pt idx="27">
                  <c:v>0.24416666666666664</c:v>
                </c:pt>
                <c:pt idx="28">
                  <c:v>0.24440000000000003</c:v>
                </c:pt>
                <c:pt idx="29">
                  <c:v>0.24396666666666667</c:v>
                </c:pt>
                <c:pt idx="30">
                  <c:v>0.24333333333333332</c:v>
                </c:pt>
                <c:pt idx="31">
                  <c:v>0.24310000000000001</c:v>
                </c:pt>
                <c:pt idx="32">
                  <c:v>0.24313333333333334</c:v>
                </c:pt>
                <c:pt idx="33">
                  <c:v>0.24286666666666665</c:v>
                </c:pt>
                <c:pt idx="34">
                  <c:v>0.24256666666666668</c:v>
                </c:pt>
                <c:pt idx="35">
                  <c:v>0.24250000000000002</c:v>
                </c:pt>
                <c:pt idx="36">
                  <c:v>0.24236666666666665</c:v>
                </c:pt>
                <c:pt idx="37">
                  <c:v>0.24180000000000001</c:v>
                </c:pt>
                <c:pt idx="38">
                  <c:v>0.24163333333333337</c:v>
                </c:pt>
                <c:pt idx="39">
                  <c:v>0.24143333333333336</c:v>
                </c:pt>
                <c:pt idx="40">
                  <c:v>0.24113333333333334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70-4153-AEC2-F8FA8AA0ED25}"/>
            </c:ext>
          </c:extLst>
        </c:ser>
        <c:ser>
          <c:idx val="3"/>
          <c:order val="7"/>
          <c:tx>
            <c:strRef>
              <c:f>'resultados 15-09-2021'!$BT$2</c:f>
              <c:strCache>
                <c:ptCount val="1"/>
                <c:pt idx="0">
                  <c:v>XL1 E.coli|R|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15-09-2021'!$BV$4:$BV$44</c:f>
              <c:numCache>
                <c:formatCode>General</c:formatCode>
                <c:ptCount val="41"/>
                <c:pt idx="0">
                  <c:v>0.29326666666666662</c:v>
                </c:pt>
                <c:pt idx="1">
                  <c:v>0.28686666666666666</c:v>
                </c:pt>
                <c:pt idx="2">
                  <c:v>0.27996666666666664</c:v>
                </c:pt>
                <c:pt idx="3">
                  <c:v>0.27263333333333334</c:v>
                </c:pt>
                <c:pt idx="4">
                  <c:v>0.26626666666666665</c:v>
                </c:pt>
                <c:pt idx="5">
                  <c:v>0.26013333333333333</c:v>
                </c:pt>
                <c:pt idx="6">
                  <c:v>0.25359999999999999</c:v>
                </c:pt>
                <c:pt idx="7">
                  <c:v>0.24836666666666671</c:v>
                </c:pt>
                <c:pt idx="8">
                  <c:v>0.24293333333333333</c:v>
                </c:pt>
                <c:pt idx="9">
                  <c:v>0.23840000000000003</c:v>
                </c:pt>
                <c:pt idx="10">
                  <c:v>0.23450000000000001</c:v>
                </c:pt>
                <c:pt idx="11">
                  <c:v>0.23006666666666664</c:v>
                </c:pt>
                <c:pt idx="12">
                  <c:v>0.2268</c:v>
                </c:pt>
                <c:pt idx="13">
                  <c:v>0.2238</c:v>
                </c:pt>
                <c:pt idx="14">
                  <c:v>0.22113333333333332</c:v>
                </c:pt>
                <c:pt idx="15">
                  <c:v>0.21859999999999999</c:v>
                </c:pt>
                <c:pt idx="16">
                  <c:v>0.21686666666666665</c:v>
                </c:pt>
                <c:pt idx="17">
                  <c:v>0.21520000000000003</c:v>
                </c:pt>
                <c:pt idx="18">
                  <c:v>0.21366666666666667</c:v>
                </c:pt>
                <c:pt idx="19">
                  <c:v>0.21249999999999999</c:v>
                </c:pt>
                <c:pt idx="20">
                  <c:v>0.21199999999999999</c:v>
                </c:pt>
                <c:pt idx="21">
                  <c:v>0.21126666666666669</c:v>
                </c:pt>
                <c:pt idx="22">
                  <c:v>0.21096666666666666</c:v>
                </c:pt>
                <c:pt idx="23">
                  <c:v>0.2107</c:v>
                </c:pt>
                <c:pt idx="24">
                  <c:v>0.21043333333333333</c:v>
                </c:pt>
                <c:pt idx="25">
                  <c:v>0.21036666666666667</c:v>
                </c:pt>
                <c:pt idx="26">
                  <c:v>0.2104</c:v>
                </c:pt>
                <c:pt idx="27">
                  <c:v>0.2104</c:v>
                </c:pt>
                <c:pt idx="28">
                  <c:v>0.21020000000000003</c:v>
                </c:pt>
                <c:pt idx="29">
                  <c:v>0.21006666666666665</c:v>
                </c:pt>
                <c:pt idx="30">
                  <c:v>0.21023333333333336</c:v>
                </c:pt>
                <c:pt idx="31">
                  <c:v>0.21016666666666664</c:v>
                </c:pt>
                <c:pt idx="32">
                  <c:v>0.21023333333333336</c:v>
                </c:pt>
                <c:pt idx="33">
                  <c:v>0.21009999999999998</c:v>
                </c:pt>
                <c:pt idx="34">
                  <c:v>0.21</c:v>
                </c:pt>
                <c:pt idx="35">
                  <c:v>0.21016666666666664</c:v>
                </c:pt>
                <c:pt idx="36">
                  <c:v>0.21009999999999998</c:v>
                </c:pt>
                <c:pt idx="37">
                  <c:v>0.20983333333333334</c:v>
                </c:pt>
                <c:pt idx="38">
                  <c:v>0.21003333333333332</c:v>
                </c:pt>
                <c:pt idx="39">
                  <c:v>0.21006666666666665</c:v>
                </c:pt>
                <c:pt idx="40">
                  <c:v>0.20986666666666665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670-4153-AEC2-F8FA8AA0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8539792"/>
        <c:axId val="-548537616"/>
        <c:extLst xmlns:c16r2="http://schemas.microsoft.com/office/drawing/2015/06/chart"/>
      </c:scatterChart>
      <c:valAx>
        <c:axId val="-5485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7616"/>
        <c:crosses val="autoZero"/>
        <c:crossBetween val="midCat"/>
      </c:valAx>
      <c:valAx>
        <c:axId val="-5485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2147651006714"/>
          <c:y val="0.33492548117269449"/>
          <c:w val="0.20477852348993289"/>
          <c:h val="0.39473969580045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'Resultados_Tratados (2)'!$H$2</c:f>
              <c:strCache>
                <c:ptCount val="1"/>
                <c:pt idx="0">
                  <c:v>183-3B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10103688737357E-2"/>
                  <c:y val="-0.10815762613006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(2)'!$H$4:$H$15</c:f>
              <c:numCache>
                <c:formatCode>General</c:formatCode>
                <c:ptCount val="12"/>
                <c:pt idx="0">
                  <c:v>0.44713333333333333</c:v>
                </c:pt>
                <c:pt idx="1">
                  <c:v>0.44259999999999994</c:v>
                </c:pt>
                <c:pt idx="2">
                  <c:v>0.43816666666666665</c:v>
                </c:pt>
                <c:pt idx="3">
                  <c:v>0.43346666666666667</c:v>
                </c:pt>
                <c:pt idx="4">
                  <c:v>0.42893333333333333</c:v>
                </c:pt>
                <c:pt idx="5">
                  <c:v>0.4243333333333334</c:v>
                </c:pt>
                <c:pt idx="6">
                  <c:v>0.41996666666666665</c:v>
                </c:pt>
                <c:pt idx="7">
                  <c:v>0.41503333333333337</c:v>
                </c:pt>
                <c:pt idx="8">
                  <c:v>0.41050000000000003</c:v>
                </c:pt>
                <c:pt idx="9">
                  <c:v>0.40553333333333336</c:v>
                </c:pt>
                <c:pt idx="10">
                  <c:v>0.40146666666666664</c:v>
                </c:pt>
                <c:pt idx="11">
                  <c:v>0.39706666666666668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47-4DE0-BF5E-A9EC916B5393}"/>
            </c:ext>
          </c:extLst>
        </c:ser>
        <c:ser>
          <c:idx val="1"/>
          <c:order val="1"/>
          <c:tx>
            <c:strRef>
              <c:f>'Resultados_Tratados (2)'!$I$2</c:f>
              <c:strCache>
                <c:ptCount val="1"/>
                <c:pt idx="0">
                  <c:v>183-3R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464168136727804"/>
                  <c:y val="0.1372696121318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'Resultados_Tratados (2)'!$I$3:$I$5</c:f>
              <c:numCache>
                <c:formatCode>General</c:formatCode>
                <c:ptCount val="3"/>
                <c:pt idx="0">
                  <c:v>0.37323333333333331</c:v>
                </c:pt>
                <c:pt idx="1">
                  <c:v>0.33723333333333333</c:v>
                </c:pt>
                <c:pt idx="2">
                  <c:v>0.30893333333333334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5328"/>
        <c:axId val="-819303904"/>
      </c:scatterChart>
      <c:valAx>
        <c:axId val="-8193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3904"/>
        <c:crosses val="autoZero"/>
        <c:crossBetween val="midCat"/>
      </c:valAx>
      <c:valAx>
        <c:axId val="-81930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183-1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83661417322835"/>
          <c:y val="0.16708333333333336"/>
          <c:w val="0.72629879242785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'Resultados_Tratados (2)'!$D$2</c:f>
              <c:strCache>
                <c:ptCount val="1"/>
                <c:pt idx="0">
                  <c:v>183-1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9756621331431"/>
                  <c:y val="-0.19829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(2)'!$D$4:$D$11</c:f>
              <c:numCache>
                <c:formatCode>0.000000</c:formatCode>
                <c:ptCount val="8"/>
                <c:pt idx="0">
                  <c:v>0.42413333333333331</c:v>
                </c:pt>
                <c:pt idx="1">
                  <c:v>0.42046666666666671</c:v>
                </c:pt>
                <c:pt idx="2">
                  <c:v>0.41609999999999997</c:v>
                </c:pt>
                <c:pt idx="3">
                  <c:v>0.41260000000000002</c:v>
                </c:pt>
                <c:pt idx="4">
                  <c:v>0.40820000000000006</c:v>
                </c:pt>
                <c:pt idx="5">
                  <c:v>0.40456666666666669</c:v>
                </c:pt>
                <c:pt idx="6">
                  <c:v>0.39963333333333334</c:v>
                </c:pt>
                <c:pt idx="7">
                  <c:v>0.39573333333333333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'Resultados_Tratados (2)'!$E$2</c:f>
              <c:strCache>
                <c:ptCount val="1"/>
                <c:pt idx="0">
                  <c:v>183-1-R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030303030303028"/>
                  <c:y val="7.7417249927092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(2)'!$E$3:$E$5</c:f>
              <c:numCache>
                <c:formatCode>0.000000</c:formatCode>
                <c:ptCount val="3"/>
                <c:pt idx="0">
                  <c:v>0.38906666666666667</c:v>
                </c:pt>
                <c:pt idx="1">
                  <c:v>0.35159999999999997</c:v>
                </c:pt>
                <c:pt idx="2">
                  <c:v>0.31479999999999997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2816"/>
        <c:axId val="-819316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'Resultados_Tratados (2)'!$F$2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'Resultados_Tratados (2)'!$F$3:$F$43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8193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6416"/>
        <c:crosses val="autoZero"/>
        <c:crossBetween val="midCat"/>
      </c:valAx>
      <c:valAx>
        <c:axId val="-81931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14216972878391E-2"/>
                  <c:y val="-0.1596835812190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(2)'!$Q$4:$Q$43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(2)'!$T$4:$T$16</c:f>
              <c:numCache>
                <c:formatCode>General</c:formatCode>
                <c:ptCount val="13"/>
                <c:pt idx="0">
                  <c:v>0.4746333333333333</c:v>
                </c:pt>
                <c:pt idx="1">
                  <c:v>0.4689666666666667</c:v>
                </c:pt>
                <c:pt idx="2">
                  <c:v>0.46263333333333329</c:v>
                </c:pt>
                <c:pt idx="3">
                  <c:v>0.45633333333333331</c:v>
                </c:pt>
                <c:pt idx="4">
                  <c:v>0.4496</c:v>
                </c:pt>
                <c:pt idx="5">
                  <c:v>0.44259999999999994</c:v>
                </c:pt>
                <c:pt idx="6">
                  <c:v>0.43566666666666665</c:v>
                </c:pt>
                <c:pt idx="7">
                  <c:v>0.42883333333333334</c:v>
                </c:pt>
                <c:pt idx="8">
                  <c:v>0.42206666666666665</c:v>
                </c:pt>
                <c:pt idx="9">
                  <c:v>0.41520000000000001</c:v>
                </c:pt>
                <c:pt idx="10">
                  <c:v>0.4084666666666667</c:v>
                </c:pt>
                <c:pt idx="11">
                  <c:v>0.40216666666666673</c:v>
                </c:pt>
                <c:pt idx="12">
                  <c:v>0.39603333333333329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(2)'!$U$3:$U$15</c:f>
              <c:numCache>
                <c:formatCode>General</c:formatCode>
                <c:ptCount val="13"/>
                <c:pt idx="0">
                  <c:v>0.47425</c:v>
                </c:pt>
                <c:pt idx="1">
                  <c:v>0.46825</c:v>
                </c:pt>
                <c:pt idx="2">
                  <c:v>0.4597</c:v>
                </c:pt>
                <c:pt idx="3">
                  <c:v>0.44659999999999994</c:v>
                </c:pt>
                <c:pt idx="4">
                  <c:v>0.43946666666666667</c:v>
                </c:pt>
                <c:pt idx="5">
                  <c:v>0.43203333333333332</c:v>
                </c:pt>
                <c:pt idx="6">
                  <c:v>0.42383333333333334</c:v>
                </c:pt>
                <c:pt idx="7">
                  <c:v>0.41593333333333332</c:v>
                </c:pt>
                <c:pt idx="8">
                  <c:v>0.40743333333333337</c:v>
                </c:pt>
                <c:pt idx="9">
                  <c:v>0.39976666666666666</c:v>
                </c:pt>
                <c:pt idx="10">
                  <c:v>0.3919333333333333</c:v>
                </c:pt>
                <c:pt idx="11">
                  <c:v>0.38423333333333337</c:v>
                </c:pt>
                <c:pt idx="12">
                  <c:v>0.37749999999999995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0976"/>
        <c:axId val="-819314784"/>
      </c:scatterChart>
      <c:valAx>
        <c:axId val="-8193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4784"/>
        <c:crosses val="autoZero"/>
        <c:crossBetween val="midCat"/>
      </c:valAx>
      <c:valAx>
        <c:axId val="-819314784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1257-3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14216972878391E-2"/>
                  <c:y val="-0.1596835812190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(2)'!$Q$5:$Q$43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'Resultados_Tratados (2)'!$V$5:$V$20</c:f>
              <c:numCache>
                <c:formatCode>General</c:formatCode>
                <c:ptCount val="16"/>
                <c:pt idx="0">
                  <c:v>0.4548666666666667</c:v>
                </c:pt>
                <c:pt idx="1">
                  <c:v>0.44946666666666668</c:v>
                </c:pt>
                <c:pt idx="2">
                  <c:v>0.44399999999999995</c:v>
                </c:pt>
                <c:pt idx="3">
                  <c:v>0.4384333333333334</c:v>
                </c:pt>
                <c:pt idx="4">
                  <c:v>0.43293333333333334</c:v>
                </c:pt>
                <c:pt idx="5">
                  <c:v>0.42696666666666666</c:v>
                </c:pt>
                <c:pt idx="6">
                  <c:v>0.42149999999999999</c:v>
                </c:pt>
                <c:pt idx="7">
                  <c:v>0.41616666666666663</c:v>
                </c:pt>
                <c:pt idx="8">
                  <c:v>0.41066666666666668</c:v>
                </c:pt>
                <c:pt idx="9">
                  <c:v>0.40516666666666667</c:v>
                </c:pt>
                <c:pt idx="10">
                  <c:v>0.39999999999999997</c:v>
                </c:pt>
                <c:pt idx="11">
                  <c:v>0.39453333333333335</c:v>
                </c:pt>
                <c:pt idx="12">
                  <c:v>0.3900333333333334</c:v>
                </c:pt>
                <c:pt idx="13">
                  <c:v>0.38473333333333332</c:v>
                </c:pt>
                <c:pt idx="14">
                  <c:v>0.38013333333333338</c:v>
                </c:pt>
                <c:pt idx="15">
                  <c:v>0.3755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4E-4C8E-BE78-CD37B8A15D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58661417322834E-2"/>
                  <c:y val="9.6427165354330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(2)'!$Q$3:$Q$43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(2)'!$W$3:$W$19</c:f>
              <c:numCache>
                <c:formatCode>General</c:formatCode>
                <c:ptCount val="17"/>
                <c:pt idx="0">
                  <c:v>0.45876666666666671</c:v>
                </c:pt>
                <c:pt idx="1">
                  <c:v>0.44313333333333338</c:v>
                </c:pt>
                <c:pt idx="2">
                  <c:v>0.43743333333333334</c:v>
                </c:pt>
                <c:pt idx="3">
                  <c:v>0.43149999999999999</c:v>
                </c:pt>
                <c:pt idx="4">
                  <c:v>0.42526666666666668</c:v>
                </c:pt>
                <c:pt idx="5">
                  <c:v>0.41889999999999999</c:v>
                </c:pt>
                <c:pt idx="6">
                  <c:v>0.4124666666666667</c:v>
                </c:pt>
                <c:pt idx="7">
                  <c:v>0.40416666666666662</c:v>
                </c:pt>
                <c:pt idx="8">
                  <c:v>0.39796666666666664</c:v>
                </c:pt>
                <c:pt idx="9">
                  <c:v>0.39100000000000001</c:v>
                </c:pt>
                <c:pt idx="10">
                  <c:v>0.38400000000000006</c:v>
                </c:pt>
                <c:pt idx="11">
                  <c:v>0.37716666666666665</c:v>
                </c:pt>
                <c:pt idx="12">
                  <c:v>0.37153333333333333</c:v>
                </c:pt>
                <c:pt idx="13">
                  <c:v>0.36499999999999999</c:v>
                </c:pt>
                <c:pt idx="14">
                  <c:v>0.36013333333333336</c:v>
                </c:pt>
                <c:pt idx="15">
                  <c:v>0.35476666666666667</c:v>
                </c:pt>
                <c:pt idx="16">
                  <c:v>0.34893333333333332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1728"/>
        <c:axId val="-819310432"/>
      </c:scatterChart>
      <c:valAx>
        <c:axId val="-8193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0432"/>
        <c:crosses val="autoZero"/>
        <c:crossBetween val="midCat"/>
      </c:valAx>
      <c:valAx>
        <c:axId val="-819310432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4225721784778"/>
          <c:y val="0.18097222222222226"/>
          <c:w val="0.79972440944881895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36045494313213E-2"/>
                  <c:y val="-0.14258311461067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(2)'!$J$4:$J$43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(2)'!$M$8:$M$28</c:f>
              <c:numCache>
                <c:formatCode>General</c:formatCode>
                <c:ptCount val="21"/>
                <c:pt idx="0">
                  <c:v>0.47599999999999998</c:v>
                </c:pt>
                <c:pt idx="1">
                  <c:v>0.47029999999999994</c:v>
                </c:pt>
                <c:pt idx="2">
                  <c:v>0.46500000000000002</c:v>
                </c:pt>
                <c:pt idx="3">
                  <c:v>0.45963333333333334</c:v>
                </c:pt>
                <c:pt idx="4">
                  <c:v>0.45393333333333336</c:v>
                </c:pt>
                <c:pt idx="5">
                  <c:v>0.44836666666666664</c:v>
                </c:pt>
                <c:pt idx="6">
                  <c:v>0.44286666666666669</c:v>
                </c:pt>
                <c:pt idx="7">
                  <c:v>0.43760000000000004</c:v>
                </c:pt>
                <c:pt idx="8">
                  <c:v>0.43216666666666664</c:v>
                </c:pt>
                <c:pt idx="9">
                  <c:v>0.42660000000000003</c:v>
                </c:pt>
                <c:pt idx="10">
                  <c:v>0.42130000000000001</c:v>
                </c:pt>
                <c:pt idx="11">
                  <c:v>0.41593333333333332</c:v>
                </c:pt>
                <c:pt idx="12">
                  <c:v>0.41103333333333331</c:v>
                </c:pt>
                <c:pt idx="13">
                  <c:v>0.4064666666666667</c:v>
                </c:pt>
                <c:pt idx="14">
                  <c:v>0.40186666666666665</c:v>
                </c:pt>
                <c:pt idx="15">
                  <c:v>0.39683333333333332</c:v>
                </c:pt>
                <c:pt idx="16">
                  <c:v>0.39273333333333332</c:v>
                </c:pt>
                <c:pt idx="17">
                  <c:v>0.3886</c:v>
                </c:pt>
                <c:pt idx="18">
                  <c:v>0.38430000000000003</c:v>
                </c:pt>
                <c:pt idx="19">
                  <c:v>0.38043333333333335</c:v>
                </c:pt>
                <c:pt idx="20">
                  <c:v>0.37643333333333334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'Resultados_Tratados (2)'!$N$2</c:f>
              <c:strCache>
                <c:ptCount val="1"/>
                <c:pt idx="0">
                  <c:v>1255-2R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27121609798782E-3"/>
                  <c:y val="6.043598716827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(2)'!$J$8:$J$43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'Resultados_Tratados (2)'!$N$8:$N$24</c:f>
              <c:numCache>
                <c:formatCode>General</c:formatCode>
                <c:ptCount val="17"/>
                <c:pt idx="0">
                  <c:v>0.46166666666666667</c:v>
                </c:pt>
                <c:pt idx="1">
                  <c:v>0.45513333333333333</c:v>
                </c:pt>
                <c:pt idx="2">
                  <c:v>0.44946666666666663</c:v>
                </c:pt>
                <c:pt idx="3">
                  <c:v>0.44203333333333333</c:v>
                </c:pt>
                <c:pt idx="4">
                  <c:v>0.43526666666666669</c:v>
                </c:pt>
                <c:pt idx="5">
                  <c:v>0.42899999999999999</c:v>
                </c:pt>
                <c:pt idx="6">
                  <c:v>0.4229</c:v>
                </c:pt>
                <c:pt idx="7">
                  <c:v>0.41646666666666671</c:v>
                </c:pt>
                <c:pt idx="8">
                  <c:v>0.41043333333333337</c:v>
                </c:pt>
                <c:pt idx="9">
                  <c:v>0.4049666666666667</c:v>
                </c:pt>
                <c:pt idx="10">
                  <c:v>0.39910000000000001</c:v>
                </c:pt>
                <c:pt idx="11">
                  <c:v>0.3934333333333333</c:v>
                </c:pt>
                <c:pt idx="12">
                  <c:v>0.38750000000000001</c:v>
                </c:pt>
                <c:pt idx="13">
                  <c:v>0.38206666666666661</c:v>
                </c:pt>
                <c:pt idx="14">
                  <c:v>0.37680000000000002</c:v>
                </c:pt>
                <c:pt idx="15">
                  <c:v>0.37206666666666671</c:v>
                </c:pt>
                <c:pt idx="16">
                  <c:v>0.36716666666666664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9888"/>
        <c:axId val="-819309344"/>
      </c:scatterChart>
      <c:valAx>
        <c:axId val="-819309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9344"/>
        <c:crosses val="autoZero"/>
        <c:crossBetween val="midCat"/>
      </c:valAx>
      <c:valAx>
        <c:axId val="-8193093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1255-3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9962248626939"/>
          <c:y val="0.19486111111111112"/>
          <c:w val="0.79972440944881895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91683443071314E-2"/>
                  <c:y val="-0.25921587926509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(2)'!$J$4:$J$43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'Resultados_Tratados (2)'!$O$4:$O$15</c:f>
              <c:numCache>
                <c:formatCode>General</c:formatCode>
                <c:ptCount val="12"/>
                <c:pt idx="0">
                  <c:v>0.5258666666666667</c:v>
                </c:pt>
                <c:pt idx="1">
                  <c:v>0.51933333333333331</c:v>
                </c:pt>
                <c:pt idx="2">
                  <c:v>0.51266666666666671</c:v>
                </c:pt>
                <c:pt idx="3">
                  <c:v>0.50480000000000003</c:v>
                </c:pt>
                <c:pt idx="4">
                  <c:v>0.49763333333333332</c:v>
                </c:pt>
                <c:pt idx="5">
                  <c:v>0.4904</c:v>
                </c:pt>
                <c:pt idx="6">
                  <c:v>0.4830666666666667</c:v>
                </c:pt>
                <c:pt idx="7">
                  <c:v>0.47656666666666664</c:v>
                </c:pt>
                <c:pt idx="8">
                  <c:v>0.47000000000000003</c:v>
                </c:pt>
                <c:pt idx="9">
                  <c:v>0.4626333333333334</c:v>
                </c:pt>
                <c:pt idx="10">
                  <c:v>0.45573333333333332</c:v>
                </c:pt>
                <c:pt idx="11">
                  <c:v>0.4496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D6-4A14-9669-3CA66680213F}"/>
            </c:ext>
          </c:extLst>
        </c:ser>
        <c:ser>
          <c:idx val="1"/>
          <c:order val="1"/>
          <c:tx>
            <c:strRef>
              <c:f>'Resultados_Tratados (2)'!$P$2</c:f>
              <c:strCache>
                <c:ptCount val="1"/>
                <c:pt idx="0">
                  <c:v>1255-3R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83441234408572"/>
                  <c:y val="0.16997594050743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(2)'!$J$3:$J$43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'Resultados_Tratados (2)'!$P$3:$P$7</c:f>
              <c:numCache>
                <c:formatCode>General</c:formatCode>
                <c:ptCount val="5"/>
                <c:pt idx="0">
                  <c:v>0.52493333333333325</c:v>
                </c:pt>
                <c:pt idx="1">
                  <c:v>0.51496666666666668</c:v>
                </c:pt>
                <c:pt idx="2">
                  <c:v>0.50569999999999993</c:v>
                </c:pt>
                <c:pt idx="3">
                  <c:v>0.49726666666666669</c:v>
                </c:pt>
                <c:pt idx="4">
                  <c:v>0.48833333333333329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8800"/>
        <c:axId val="-819307168"/>
      </c:scatterChart>
      <c:valAx>
        <c:axId val="-819308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7168"/>
        <c:crosses val="autoZero"/>
        <c:crossBetween val="midCat"/>
      </c:valAx>
      <c:valAx>
        <c:axId val="-8193071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reagentes</a:t>
            </a:r>
          </a:p>
        </c:rich>
      </c:tx>
      <c:layout>
        <c:manualLayout>
          <c:xMode val="edge"/>
          <c:yMode val="edge"/>
          <c:x val="0.4128596993557623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83661417322835"/>
          <c:y val="0.16708333333333336"/>
          <c:w val="0.72629879242785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'Resultados_Tratados (2)'!$B$2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48031496062992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(2)'!$A$5:$A$43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'Resultados_Tratados (2)'!$B$5:$B$23</c:f>
              <c:numCache>
                <c:formatCode>General</c:formatCode>
                <c:ptCount val="19"/>
                <c:pt idx="0">
                  <c:v>0.39756666666666662</c:v>
                </c:pt>
                <c:pt idx="1">
                  <c:v>0.39739999999999998</c:v>
                </c:pt>
                <c:pt idx="2">
                  <c:v>0.39743333333333336</c:v>
                </c:pt>
                <c:pt idx="3">
                  <c:v>0.39740000000000003</c:v>
                </c:pt>
                <c:pt idx="4">
                  <c:v>0.39760000000000001</c:v>
                </c:pt>
                <c:pt idx="5">
                  <c:v>0.39766666666666667</c:v>
                </c:pt>
                <c:pt idx="6">
                  <c:v>0.39746666666666663</c:v>
                </c:pt>
                <c:pt idx="7">
                  <c:v>0.3977</c:v>
                </c:pt>
                <c:pt idx="8">
                  <c:v>0.39750000000000002</c:v>
                </c:pt>
                <c:pt idx="9">
                  <c:v>0.39756666666666662</c:v>
                </c:pt>
                <c:pt idx="10">
                  <c:v>0.39746666666666663</c:v>
                </c:pt>
                <c:pt idx="11">
                  <c:v>0.3977</c:v>
                </c:pt>
                <c:pt idx="12">
                  <c:v>0.39779999999999999</c:v>
                </c:pt>
                <c:pt idx="13">
                  <c:v>0.39793333333333331</c:v>
                </c:pt>
                <c:pt idx="14">
                  <c:v>0.39766666666666667</c:v>
                </c:pt>
                <c:pt idx="15">
                  <c:v>0.39766666666666667</c:v>
                </c:pt>
                <c:pt idx="16">
                  <c:v>0.39756666666666662</c:v>
                </c:pt>
                <c:pt idx="17">
                  <c:v>0.39756666666666668</c:v>
                </c:pt>
                <c:pt idx="18">
                  <c:v>0.39743333333333331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B3-4B4C-BFED-3791C2D9B767}"/>
            </c:ext>
          </c:extLst>
        </c:ser>
        <c:ser>
          <c:idx val="3"/>
          <c:order val="3"/>
          <c:tx>
            <c:strRef>
              <c:f>'Resultados_Tratados (2)'!$C$2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10266046289669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'Resultados_Tratados (2)'!$A$5:$A$43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'Resultados_Tratados (2)'!$C$5:$C$10</c:f>
              <c:numCache>
                <c:formatCode>General</c:formatCode>
                <c:ptCount val="6"/>
                <c:pt idx="0">
                  <c:v>0.40189999999999998</c:v>
                </c:pt>
                <c:pt idx="1">
                  <c:v>0.40149999999999997</c:v>
                </c:pt>
                <c:pt idx="2">
                  <c:v>0.40110000000000001</c:v>
                </c:pt>
                <c:pt idx="3">
                  <c:v>0.4007</c:v>
                </c:pt>
                <c:pt idx="4">
                  <c:v>0.40029999999999999</c:v>
                </c:pt>
                <c:pt idx="5">
                  <c:v>0.39990000000000003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06624"/>
        <c:axId val="-819308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'Resultados_Tratados (2)'!$F$2</c15:sqref>
                        </c15:formulaRef>
                      </c:ext>
                    </c:extLst>
                    <c:strCache>
                      <c:ptCount val="1"/>
                      <c:pt idx="0">
                        <c:v>183-2B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'Resultados_Tratados (2)'!$F$3:$F$43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0.43683333333333335</c:v>
                      </c:pt>
                      <c:pt idx="1">
                        <c:v>0.43503333333333333</c:v>
                      </c:pt>
                      <c:pt idx="2">
                        <c:v>0.43133333333333335</c:v>
                      </c:pt>
                      <c:pt idx="3">
                        <c:v>0.42709999999999998</c:v>
                      </c:pt>
                      <c:pt idx="4">
                        <c:v>0.42286666666666667</c:v>
                      </c:pt>
                      <c:pt idx="5">
                        <c:v>0.41866666666666669</c:v>
                      </c:pt>
                      <c:pt idx="6">
                        <c:v>0.41453333333333336</c:v>
                      </c:pt>
                      <c:pt idx="7">
                        <c:v>0.41006666666666663</c:v>
                      </c:pt>
                      <c:pt idx="8">
                        <c:v>0.40566666666666668</c:v>
                      </c:pt>
                      <c:pt idx="9">
                        <c:v>0.40156666666666663</c:v>
                      </c:pt>
                      <c:pt idx="10">
                        <c:v>0.39710000000000001</c:v>
                      </c:pt>
                      <c:pt idx="11">
                        <c:v>0.39306666666666668</c:v>
                      </c:pt>
                      <c:pt idx="12">
                        <c:v>0.38903333333333334</c:v>
                      </c:pt>
                      <c:pt idx="13">
                        <c:v>0.38519999999999999</c:v>
                      </c:pt>
                      <c:pt idx="14">
                        <c:v>0.38156666666666667</c:v>
                      </c:pt>
                      <c:pt idx="15">
                        <c:v>0.37766666666666665</c:v>
                      </c:pt>
                      <c:pt idx="16">
                        <c:v>0.3739333333333334</c:v>
                      </c:pt>
                      <c:pt idx="17">
                        <c:v>0.37010000000000004</c:v>
                      </c:pt>
                      <c:pt idx="18">
                        <c:v>0.36686666666666667</c:v>
                      </c:pt>
                      <c:pt idx="19">
                        <c:v>0.36356666666666665</c:v>
                      </c:pt>
                      <c:pt idx="20">
                        <c:v>0.36033333333333334</c:v>
                      </c:pt>
                      <c:pt idx="21">
                        <c:v>0.35719999999999996</c:v>
                      </c:pt>
                      <c:pt idx="22">
                        <c:v>0.35390000000000005</c:v>
                      </c:pt>
                      <c:pt idx="23">
                        <c:v>0.35089999999999999</c:v>
                      </c:pt>
                      <c:pt idx="24">
                        <c:v>0.34816666666666668</c:v>
                      </c:pt>
                      <c:pt idx="25">
                        <c:v>0.34520000000000001</c:v>
                      </c:pt>
                      <c:pt idx="26">
                        <c:v>0.34226666666666666</c:v>
                      </c:pt>
                      <c:pt idx="27">
                        <c:v>0.33949999999999997</c:v>
                      </c:pt>
                      <c:pt idx="28">
                        <c:v>0.33643333333333336</c:v>
                      </c:pt>
                      <c:pt idx="29">
                        <c:v>0.33353333333333329</c:v>
                      </c:pt>
                      <c:pt idx="30">
                        <c:v>0.33076666666666665</c:v>
                      </c:pt>
                      <c:pt idx="31">
                        <c:v>0.32800000000000001</c:v>
                      </c:pt>
                      <c:pt idx="32">
                        <c:v>0.32539999999999997</c:v>
                      </c:pt>
                      <c:pt idx="33">
                        <c:v>0.32283333333333331</c:v>
                      </c:pt>
                      <c:pt idx="34">
                        <c:v>0.32029999999999997</c:v>
                      </c:pt>
                      <c:pt idx="35">
                        <c:v>0.31756666666666661</c:v>
                      </c:pt>
                      <c:pt idx="36">
                        <c:v>0.31536666666666663</c:v>
                      </c:pt>
                      <c:pt idx="37">
                        <c:v>0.31293333333333334</c:v>
                      </c:pt>
                      <c:pt idx="38">
                        <c:v>0.3105</c:v>
                      </c:pt>
                      <c:pt idx="39">
                        <c:v>0.308</c:v>
                      </c:pt>
                      <c:pt idx="40">
                        <c:v>0.30583333333333335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(2)'!$H$2</c15:sqref>
                        </c15:formulaRef>
                      </c:ext>
                    </c:extLst>
                    <c:strCache>
                      <c:ptCount val="1"/>
                      <c:pt idx="0">
                        <c:v>183-3B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3864232879980914E-2"/>
                        <c:y val="-0.2603638086905803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(2)'!$A$3:$A$43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'Resultados_Tratados (2)'!$H$3:$H$43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0.45029999999999998</c:v>
                      </c:pt>
                      <c:pt idx="1">
                        <c:v>0.44713333333333333</c:v>
                      </c:pt>
                      <c:pt idx="2">
                        <c:v>0.44259999999999994</c:v>
                      </c:pt>
                      <c:pt idx="3">
                        <c:v>0.43816666666666665</c:v>
                      </c:pt>
                      <c:pt idx="4">
                        <c:v>0.43346666666666667</c:v>
                      </c:pt>
                      <c:pt idx="5">
                        <c:v>0.42893333333333333</c:v>
                      </c:pt>
                      <c:pt idx="6">
                        <c:v>0.4243333333333334</c:v>
                      </c:pt>
                      <c:pt idx="7">
                        <c:v>0.41996666666666665</c:v>
                      </c:pt>
                      <c:pt idx="8">
                        <c:v>0.41503333333333337</c:v>
                      </c:pt>
                      <c:pt idx="9">
                        <c:v>0.41050000000000003</c:v>
                      </c:pt>
                      <c:pt idx="10">
                        <c:v>0.40553333333333336</c:v>
                      </c:pt>
                      <c:pt idx="11">
                        <c:v>0.40146666666666664</c:v>
                      </c:pt>
                      <c:pt idx="12">
                        <c:v>0.39706666666666668</c:v>
                      </c:pt>
                      <c:pt idx="13">
                        <c:v>0.39326666666666665</c:v>
                      </c:pt>
                      <c:pt idx="14">
                        <c:v>0.38913333333333333</c:v>
                      </c:pt>
                      <c:pt idx="15">
                        <c:v>0.38519999999999999</c:v>
                      </c:pt>
                      <c:pt idx="16">
                        <c:v>0.38140000000000002</c:v>
                      </c:pt>
                      <c:pt idx="17">
                        <c:v>0.37763333333333327</c:v>
                      </c:pt>
                      <c:pt idx="18">
                        <c:v>0.37396666666666672</c:v>
                      </c:pt>
                      <c:pt idx="19">
                        <c:v>0.3705</c:v>
                      </c:pt>
                      <c:pt idx="20">
                        <c:v>0.36730000000000002</c:v>
                      </c:pt>
                      <c:pt idx="21">
                        <c:v>0.36413333333333336</c:v>
                      </c:pt>
                      <c:pt idx="22">
                        <c:v>0.3609</c:v>
                      </c:pt>
                      <c:pt idx="23">
                        <c:v>0.35779999999999995</c:v>
                      </c:pt>
                      <c:pt idx="24">
                        <c:v>0.35459999999999997</c:v>
                      </c:pt>
                      <c:pt idx="25">
                        <c:v>0.35183333333333328</c:v>
                      </c:pt>
                      <c:pt idx="26">
                        <c:v>0.34876666666666667</c:v>
                      </c:pt>
                      <c:pt idx="27">
                        <c:v>0.34603333333333336</c:v>
                      </c:pt>
                      <c:pt idx="28">
                        <c:v>0.34319999999999995</c:v>
                      </c:pt>
                      <c:pt idx="29">
                        <c:v>0.34033333333333332</c:v>
                      </c:pt>
                      <c:pt idx="30">
                        <c:v>0.33746666666666664</c:v>
                      </c:pt>
                      <c:pt idx="31">
                        <c:v>0.33476666666666666</c:v>
                      </c:pt>
                      <c:pt idx="32">
                        <c:v>0.33206666666666668</c:v>
                      </c:pt>
                      <c:pt idx="33">
                        <c:v>0.32969999999999994</c:v>
                      </c:pt>
                      <c:pt idx="34">
                        <c:v>0.32706666666666667</c:v>
                      </c:pt>
                      <c:pt idx="35">
                        <c:v>0.32489999999999997</c:v>
                      </c:pt>
                      <c:pt idx="36">
                        <c:v>0.32256666666666667</c:v>
                      </c:pt>
                      <c:pt idx="37">
                        <c:v>0.32036666666666663</c:v>
                      </c:pt>
                      <c:pt idx="38">
                        <c:v>0.3183333333333333</c:v>
                      </c:pt>
                      <c:pt idx="39">
                        <c:v>0.31629999999999997</c:v>
                      </c:pt>
                      <c:pt idx="40">
                        <c:v>0.31443333333333329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81930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8256"/>
        <c:crosses val="autoZero"/>
        <c:crossBetween val="midCat"/>
      </c:valAx>
      <c:valAx>
        <c:axId val="-819308256"/>
        <c:scaling>
          <c:orientation val="minMax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340nm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Valores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081499427956121E-2"/>
                  <c:y val="-1.640091863517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'reta calibração BSA_03.12,21'!$C$4:$C$10</c:f>
              <c:numCache>
                <c:formatCode>General</c:formatCode>
                <c:ptCount val="7"/>
                <c:pt idx="0">
                  <c:v>0</c:v>
                </c:pt>
                <c:pt idx="1">
                  <c:v>9.5000000000000001E-2</c:v>
                </c:pt>
                <c:pt idx="2">
                  <c:v>0.189</c:v>
                </c:pt>
                <c:pt idx="3">
                  <c:v>0.37</c:v>
                </c:pt>
                <c:pt idx="4">
                  <c:v>0.57599999999999996</c:v>
                </c:pt>
                <c:pt idx="5">
                  <c:v>0.73099999999999998</c:v>
                </c:pt>
                <c:pt idx="6">
                  <c:v>0.874</c:v>
                </c:pt>
              </c:numCache>
            </c:numRef>
          </c:xVal>
          <c:yVal>
            <c:numRef>
              <c:f>'reta calibração BSA_03.12,21'!$D$4:$D$10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1-4E8C-8A27-043E1ED5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4240"/>
        <c:axId val="-819303360"/>
      </c:scatterChart>
      <c:valAx>
        <c:axId val="-8193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3360"/>
        <c:crosses val="autoZero"/>
        <c:crossBetween val="midCat"/>
      </c:valAx>
      <c:valAx>
        <c:axId val="-819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mg/mL 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Valores melhor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83426078868451"/>
                  <c:y val="-3.4817002041411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'reta calibração BSA_03.12,21'!$I$4:$I$10</c:f>
              <c:numCache>
                <c:formatCode>General</c:formatCode>
                <c:ptCount val="7"/>
                <c:pt idx="0">
                  <c:v>0</c:v>
                </c:pt>
                <c:pt idx="1">
                  <c:v>9.5000000000000001E-2</c:v>
                </c:pt>
                <c:pt idx="2">
                  <c:v>0.189</c:v>
                </c:pt>
                <c:pt idx="3">
                  <c:v>0.37</c:v>
                </c:pt>
                <c:pt idx="5">
                  <c:v>0.73099999999999998</c:v>
                </c:pt>
              </c:numCache>
            </c:numRef>
          </c:xVal>
          <c:yVal>
            <c:numRef>
              <c:f>'reta calibração BSA_03.12,21'!$J$4:$J$10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5">
                  <c:v>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69-4413-972C-5D2B25D0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313696"/>
        <c:axId val="-819304992"/>
      </c:scatterChart>
      <c:valAx>
        <c:axId val="-8193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04992"/>
        <c:crosses val="autoZero"/>
        <c:crossBetween val="midCat"/>
      </c:valAx>
      <c:valAx>
        <c:axId val="-8193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mg/mL 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3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7961037519159"/>
          <c:y val="0.14122414992516391"/>
          <c:w val="0.52298789253380129"/>
          <c:h val="0.71292534253186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'resultados 15-09-2021'!$D$2</c:f>
              <c:strCache>
                <c:ptCount val="1"/>
                <c:pt idx="0">
                  <c:v>wild type(B)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13575444207176"/>
                  <c:y val="-0.21863956960090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 15-09-2021'!$F$5:$F$19</c:f>
              <c:numCache>
                <c:formatCode>General</c:formatCode>
                <c:ptCount val="15"/>
                <c:pt idx="0">
                  <c:v>0.34159999999999996</c:v>
                </c:pt>
                <c:pt idx="1">
                  <c:v>0.33696666666666664</c:v>
                </c:pt>
                <c:pt idx="2">
                  <c:v>0.33103333333333335</c:v>
                </c:pt>
                <c:pt idx="3">
                  <c:v>0.32593333333333335</c:v>
                </c:pt>
                <c:pt idx="4">
                  <c:v>0.32040000000000002</c:v>
                </c:pt>
                <c:pt idx="5">
                  <c:v>0.31513333333333332</c:v>
                </c:pt>
                <c:pt idx="6">
                  <c:v>0.30956666666666666</c:v>
                </c:pt>
                <c:pt idx="7">
                  <c:v>0.30403333333333332</c:v>
                </c:pt>
                <c:pt idx="8">
                  <c:v>0.29913333333333331</c:v>
                </c:pt>
                <c:pt idx="9">
                  <c:v>0.29296666666666665</c:v>
                </c:pt>
                <c:pt idx="10">
                  <c:v>0.28783333333333333</c:v>
                </c:pt>
                <c:pt idx="11">
                  <c:v>0.28273333333333334</c:v>
                </c:pt>
                <c:pt idx="12">
                  <c:v>0.27740000000000004</c:v>
                </c:pt>
                <c:pt idx="13">
                  <c:v>0.27216666666666667</c:v>
                </c:pt>
                <c:pt idx="14">
                  <c:v>0.26706666666666667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9-4125-AF0A-84CC3A115137}"/>
            </c:ext>
          </c:extLst>
        </c:ser>
        <c:ser>
          <c:idx val="1"/>
          <c:order val="1"/>
          <c:tx>
            <c:strRef>
              <c:f>'resultados 15-09-2021'!$H$2</c:f>
              <c:strCache>
                <c:ptCount val="1"/>
                <c:pt idx="0">
                  <c:v>wild type|R|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15-09-2021'!$J$4:$J$6</c:f>
              <c:numCache>
                <c:formatCode>General</c:formatCode>
                <c:ptCount val="3"/>
                <c:pt idx="0">
                  <c:v>0.33779999999999999</c:v>
                </c:pt>
                <c:pt idx="1">
                  <c:v>0.29870000000000002</c:v>
                </c:pt>
                <c:pt idx="2">
                  <c:v>0.26800000000000002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B9-4125-AF0A-84CC3A115137}"/>
            </c:ext>
          </c:extLst>
        </c:ser>
        <c:ser>
          <c:idx val="2"/>
          <c:order val="2"/>
          <c:tx>
            <c:strRef>
              <c:f>'resultados 15-09-2021'!$L$2</c:f>
              <c:strCache>
                <c:ptCount val="1"/>
                <c:pt idx="0">
                  <c:v>wild type+pTA1(B)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917171204503279"/>
                  <c:y val="-8.2334686559347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 15-09-2021'!$N$5:$N$14</c:f>
              <c:numCache>
                <c:formatCode>General</c:formatCode>
                <c:ptCount val="10"/>
                <c:pt idx="0">
                  <c:v>0.34380000000000005</c:v>
                </c:pt>
                <c:pt idx="1">
                  <c:v>0.33790000000000003</c:v>
                </c:pt>
                <c:pt idx="2">
                  <c:v>0.33106666666666668</c:v>
                </c:pt>
                <c:pt idx="3">
                  <c:v>0.32450000000000001</c:v>
                </c:pt>
                <c:pt idx="4">
                  <c:v>0.31793333333333335</c:v>
                </c:pt>
                <c:pt idx="5">
                  <c:v>0.31156666666666671</c:v>
                </c:pt>
                <c:pt idx="6">
                  <c:v>0.30470000000000003</c:v>
                </c:pt>
                <c:pt idx="7">
                  <c:v>0.29849999999999999</c:v>
                </c:pt>
                <c:pt idx="8">
                  <c:v>0.29233333333333333</c:v>
                </c:pt>
                <c:pt idx="9">
                  <c:v>0.28633333333333333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B9-4125-AF0A-84CC3A115137}"/>
            </c:ext>
          </c:extLst>
        </c:ser>
        <c:ser>
          <c:idx val="3"/>
          <c:order val="3"/>
          <c:tx>
            <c:strRef>
              <c:f>'resultados 15-09-2021'!$P$2</c:f>
              <c:strCache>
                <c:ptCount val="1"/>
                <c:pt idx="0">
                  <c:v>wild type+pTA1|R|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286126663388794"/>
                  <c:y val="0.11847763737610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15-09-2021'!$R$4:$R$5</c:f>
              <c:numCache>
                <c:formatCode>General</c:formatCode>
                <c:ptCount val="2"/>
                <c:pt idx="0">
                  <c:v>0.31986666666666669</c:v>
                </c:pt>
                <c:pt idx="1">
                  <c:v>0.27200000000000002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B9-4125-AF0A-84CC3A115137}"/>
            </c:ext>
          </c:extLst>
        </c:ser>
        <c:ser>
          <c:idx val="4"/>
          <c:order val="4"/>
          <c:tx>
            <c:strRef>
              <c:f>'resultados 15-09-2021'!$T$2</c:f>
              <c:strCache>
                <c:ptCount val="1"/>
                <c:pt idx="0">
                  <c:v>wild type+FASIIb(B)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534788959236611"/>
                  <c:y val="1.578492471455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 15-09-2021'!$V$5:$V$16</c:f>
              <c:numCache>
                <c:formatCode>General</c:formatCode>
                <c:ptCount val="12"/>
                <c:pt idx="0">
                  <c:v>0.35593333333333338</c:v>
                </c:pt>
                <c:pt idx="1">
                  <c:v>0.35086666666666666</c:v>
                </c:pt>
                <c:pt idx="2">
                  <c:v>0.34316666666666668</c:v>
                </c:pt>
                <c:pt idx="3">
                  <c:v>0.33646666666666669</c:v>
                </c:pt>
                <c:pt idx="4">
                  <c:v>0.32953333333333334</c:v>
                </c:pt>
                <c:pt idx="5">
                  <c:v>0.32400000000000001</c:v>
                </c:pt>
                <c:pt idx="6">
                  <c:v>0.31586666666666668</c:v>
                </c:pt>
                <c:pt idx="7">
                  <c:v>0.30953333333333333</c:v>
                </c:pt>
                <c:pt idx="8">
                  <c:v>0.3029</c:v>
                </c:pt>
                <c:pt idx="9">
                  <c:v>0.29653333333333332</c:v>
                </c:pt>
                <c:pt idx="10">
                  <c:v>0.29053333333333337</c:v>
                </c:pt>
                <c:pt idx="11">
                  <c:v>0.2843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B9-4125-AF0A-84CC3A115137}"/>
            </c:ext>
          </c:extLst>
        </c:ser>
        <c:ser>
          <c:idx val="5"/>
          <c:order val="5"/>
          <c:tx>
            <c:strRef>
              <c:f>'resultados 15-09-2021'!$X$2</c:f>
              <c:strCache>
                <c:ptCount val="1"/>
                <c:pt idx="0">
                  <c:v>wild type+FASIIb|R|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599431322535572"/>
                  <c:y val="0.19515884225393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15-09-2021'!$Z$4:$Z$6</c:f>
              <c:numCache>
                <c:formatCode>General</c:formatCode>
                <c:ptCount val="3"/>
                <c:pt idx="0">
                  <c:v>0.33106666666666668</c:v>
                </c:pt>
                <c:pt idx="1">
                  <c:v>0.28340000000000004</c:v>
                </c:pt>
                <c:pt idx="2">
                  <c:v>0.25800000000000001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DB9-4125-AF0A-84CC3A11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8537072"/>
        <c:axId val="-5485392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15-09-2021'!$AB$2</c15:sqref>
                        </c15:formulaRef>
                      </c:ext>
                    </c:extLst>
                    <c:strCache>
                      <c:ptCount val="1"/>
                      <c:pt idx="0">
                        <c:v>fas1∆+pTA1(B)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'[1]resultados 15-09-2021'!$B$4:$C$44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0.3524</c:v>
                        </c:pt>
                        <c:pt idx="1">
                          <c:v>0.3491</c:v>
                        </c:pt>
                        <c:pt idx="2">
                          <c:v>0.344</c:v>
                        </c:pt>
                        <c:pt idx="3">
                          <c:v>0.3382</c:v>
                        </c:pt>
                        <c:pt idx="4">
                          <c:v>0.3338</c:v>
                        </c:pt>
                        <c:pt idx="5">
                          <c:v>0.3273</c:v>
                        </c:pt>
                        <c:pt idx="6">
                          <c:v>0.322</c:v>
                        </c:pt>
                        <c:pt idx="7">
                          <c:v>0.3166</c:v>
                        </c:pt>
                        <c:pt idx="8">
                          <c:v>0.3107</c:v>
                        </c:pt>
                        <c:pt idx="9">
                          <c:v>0.3072</c:v>
                        </c:pt>
                        <c:pt idx="10">
                          <c:v>0.2999</c:v>
                        </c:pt>
                        <c:pt idx="11">
                          <c:v>0.2949</c:v>
                        </c:pt>
                        <c:pt idx="12">
                          <c:v>0.2899</c:v>
                        </c:pt>
                        <c:pt idx="13">
                          <c:v>0.2841</c:v>
                        </c:pt>
                        <c:pt idx="14">
                          <c:v>0.279</c:v>
                        </c:pt>
                        <c:pt idx="15">
                          <c:v>0.2737</c:v>
                        </c:pt>
                        <c:pt idx="16">
                          <c:v>0.2689</c:v>
                        </c:pt>
                        <c:pt idx="17">
                          <c:v>0.2639</c:v>
                        </c:pt>
                        <c:pt idx="18">
                          <c:v>0.2592</c:v>
                        </c:pt>
                        <c:pt idx="19">
                          <c:v>0.2548</c:v>
                        </c:pt>
                        <c:pt idx="20">
                          <c:v>0.2499</c:v>
                        </c:pt>
                        <c:pt idx="21">
                          <c:v>0.2453</c:v>
                        </c:pt>
                        <c:pt idx="22">
                          <c:v>0.2415</c:v>
                        </c:pt>
                        <c:pt idx="23">
                          <c:v>0.2378</c:v>
                        </c:pt>
                        <c:pt idx="24">
                          <c:v>0.2338</c:v>
                        </c:pt>
                        <c:pt idx="25">
                          <c:v>0.2307</c:v>
                        </c:pt>
                        <c:pt idx="26">
                          <c:v>0.2289</c:v>
                        </c:pt>
                        <c:pt idx="27">
                          <c:v>0.2268</c:v>
                        </c:pt>
                        <c:pt idx="28">
                          <c:v>0.2258</c:v>
                        </c:pt>
                        <c:pt idx="29">
                          <c:v>0.2249</c:v>
                        </c:pt>
                        <c:pt idx="30">
                          <c:v>0.2239</c:v>
                        </c:pt>
                        <c:pt idx="31">
                          <c:v>0.2238</c:v>
                        </c:pt>
                        <c:pt idx="32">
                          <c:v>0.2238</c:v>
                        </c:pt>
                        <c:pt idx="33">
                          <c:v>0.2235</c:v>
                        </c:pt>
                        <c:pt idx="34">
                          <c:v>0.2245</c:v>
                        </c:pt>
                        <c:pt idx="35">
                          <c:v>0.223</c:v>
                        </c:pt>
                        <c:pt idx="36">
                          <c:v>0.2233</c:v>
                        </c:pt>
                        <c:pt idx="37">
                          <c:v>0.2233</c:v>
                        </c:pt>
                        <c:pt idx="38">
                          <c:v>0.2233</c:v>
                        </c:pt>
                        <c:pt idx="39">
                          <c:v>0.2229</c:v>
                        </c:pt>
                        <c:pt idx="40">
                          <c:v>0.2229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  <c:pt idx="34">
                          <c:v>34</c:v>
                        </c:pt>
                        <c:pt idx="35">
                          <c:v>35</c:v>
                        </c:pt>
                        <c:pt idx="36">
                          <c:v>36</c:v>
                        </c:pt>
                        <c:pt idx="37">
                          <c:v>37</c:v>
                        </c:pt>
                        <c:pt idx="38">
                          <c:v>38</c:v>
                        </c:pt>
                        <c:pt idx="39">
                          <c:v>39</c:v>
                        </c:pt>
                        <c:pt idx="40">
                          <c:v>40</c:v>
                        </c:pt>
                      </c:lvl>
                    </c:multiLvlStrCache>
                  </c:multiLvlStr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15-09-2021'!$AD$4:$AD$44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0.37469999999999998</c:v>
                      </c:pt>
                      <c:pt idx="1">
                        <c:v>0.37183333333333329</c:v>
                      </c:pt>
                      <c:pt idx="2">
                        <c:v>0.36680000000000001</c:v>
                      </c:pt>
                      <c:pt idx="3">
                        <c:v>0.36096666666666666</c:v>
                      </c:pt>
                      <c:pt idx="4">
                        <c:v>0.35579999999999995</c:v>
                      </c:pt>
                      <c:pt idx="5">
                        <c:v>0.3498666666666666</c:v>
                      </c:pt>
                      <c:pt idx="6">
                        <c:v>0.34410000000000002</c:v>
                      </c:pt>
                      <c:pt idx="7">
                        <c:v>0.3382</c:v>
                      </c:pt>
                      <c:pt idx="8">
                        <c:v>0.33279999999999998</c:v>
                      </c:pt>
                      <c:pt idx="9">
                        <c:v>0.32696666666666668</c:v>
                      </c:pt>
                      <c:pt idx="10">
                        <c:v>0.32116666666666666</c:v>
                      </c:pt>
                      <c:pt idx="11">
                        <c:v>0.31536666666666663</c:v>
                      </c:pt>
                      <c:pt idx="12">
                        <c:v>0.31023333333333331</c:v>
                      </c:pt>
                      <c:pt idx="13">
                        <c:v>0.30436666666666667</c:v>
                      </c:pt>
                      <c:pt idx="14">
                        <c:v>0.2989</c:v>
                      </c:pt>
                      <c:pt idx="15">
                        <c:v>0.29319999999999996</c:v>
                      </c:pt>
                      <c:pt idx="16">
                        <c:v>0.28796666666666665</c:v>
                      </c:pt>
                      <c:pt idx="17">
                        <c:v>0.28253333333333336</c:v>
                      </c:pt>
                      <c:pt idx="18">
                        <c:v>0.27736666666666665</c:v>
                      </c:pt>
                      <c:pt idx="19">
                        <c:v>0.27243333333333336</c:v>
                      </c:pt>
                      <c:pt idx="20">
                        <c:v>0.26746666666666669</c:v>
                      </c:pt>
                      <c:pt idx="21">
                        <c:v>0.26243333333333335</c:v>
                      </c:pt>
                      <c:pt idx="22">
                        <c:v>0.25779999999999997</c:v>
                      </c:pt>
                      <c:pt idx="23">
                        <c:v>0.25309999999999999</c:v>
                      </c:pt>
                      <c:pt idx="24">
                        <c:v>0.24853333333333336</c:v>
                      </c:pt>
                      <c:pt idx="25">
                        <c:v>0.24396666666666667</c:v>
                      </c:pt>
                      <c:pt idx="26">
                        <c:v>0.2399</c:v>
                      </c:pt>
                      <c:pt idx="27">
                        <c:v>0.23603333333333334</c:v>
                      </c:pt>
                      <c:pt idx="28">
                        <c:v>0.23240000000000002</c:v>
                      </c:pt>
                      <c:pt idx="29">
                        <c:v>0.22836666666666669</c:v>
                      </c:pt>
                      <c:pt idx="30">
                        <c:v>0.22509999999999999</c:v>
                      </c:pt>
                      <c:pt idx="31">
                        <c:v>0.22236666666666668</c:v>
                      </c:pt>
                      <c:pt idx="32">
                        <c:v>0.21970000000000001</c:v>
                      </c:pt>
                      <c:pt idx="33">
                        <c:v>0.21776666666666666</c:v>
                      </c:pt>
                      <c:pt idx="34">
                        <c:v>0.21603333333333333</c:v>
                      </c:pt>
                      <c:pt idx="35">
                        <c:v>0.215</c:v>
                      </c:pt>
                      <c:pt idx="36">
                        <c:v>0.21420000000000003</c:v>
                      </c:pt>
                      <c:pt idx="37">
                        <c:v>0.21409999999999998</c:v>
                      </c:pt>
                      <c:pt idx="38">
                        <c:v>0.21363333333333334</c:v>
                      </c:pt>
                      <c:pt idx="39">
                        <c:v>0.21376666666666666</c:v>
                      </c:pt>
                      <c:pt idx="40">
                        <c:v>0.2132333333333333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1DB9-4125-AF0A-84CC3A11513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15-09-2021'!$AF$2</c15:sqref>
                        </c15:formulaRef>
                      </c:ext>
                    </c:extLst>
                    <c:strCache>
                      <c:ptCount val="1"/>
                      <c:pt idx="0">
                        <c:v>fas1∆+pTA1|R|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15-09-2021'!$AH$4:$AH$44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0.44494999999999996</c:v>
                      </c:pt>
                      <c:pt idx="1">
                        <c:v>0.44135000000000002</c:v>
                      </c:pt>
                      <c:pt idx="2">
                        <c:v>0.43714999999999998</c:v>
                      </c:pt>
                      <c:pt idx="3">
                        <c:v>0.43195</c:v>
                      </c:pt>
                      <c:pt idx="4">
                        <c:v>0.42564999999999997</c:v>
                      </c:pt>
                      <c:pt idx="5">
                        <c:v>0.41949999999999998</c:v>
                      </c:pt>
                      <c:pt idx="6">
                        <c:v>0.41270000000000001</c:v>
                      </c:pt>
                      <c:pt idx="7">
                        <c:v>0.33179999999999998</c:v>
                      </c:pt>
                      <c:pt idx="8">
                        <c:v>0.36675000000000002</c:v>
                      </c:pt>
                      <c:pt idx="9">
                        <c:v>0.36009999999999998</c:v>
                      </c:pt>
                      <c:pt idx="10">
                        <c:v>0.35429999999999995</c:v>
                      </c:pt>
                      <c:pt idx="11">
                        <c:v>0.34775</c:v>
                      </c:pt>
                      <c:pt idx="12">
                        <c:v>0.34150000000000003</c:v>
                      </c:pt>
                      <c:pt idx="13">
                        <c:v>0.33550000000000002</c:v>
                      </c:pt>
                      <c:pt idx="14">
                        <c:v>0.32869999999999999</c:v>
                      </c:pt>
                      <c:pt idx="15">
                        <c:v>0.32320000000000004</c:v>
                      </c:pt>
                      <c:pt idx="16">
                        <c:v>0.31705</c:v>
                      </c:pt>
                      <c:pt idx="17">
                        <c:v>0.31164999999999998</c:v>
                      </c:pt>
                      <c:pt idx="18">
                        <c:v>0.30625000000000002</c:v>
                      </c:pt>
                      <c:pt idx="19">
                        <c:v>0.30010000000000003</c:v>
                      </c:pt>
                      <c:pt idx="20">
                        <c:v>0.29535</c:v>
                      </c:pt>
                      <c:pt idx="21">
                        <c:v>0.29015000000000002</c:v>
                      </c:pt>
                      <c:pt idx="22">
                        <c:v>0.2848</c:v>
                      </c:pt>
                      <c:pt idx="23">
                        <c:v>0.27980000000000005</c:v>
                      </c:pt>
                      <c:pt idx="24">
                        <c:v>0.27439999999999998</c:v>
                      </c:pt>
                      <c:pt idx="25">
                        <c:v>0.27090000000000003</c:v>
                      </c:pt>
                      <c:pt idx="26">
                        <c:v>0.26539999999999997</c:v>
                      </c:pt>
                      <c:pt idx="27">
                        <c:v>0.26180000000000003</c:v>
                      </c:pt>
                      <c:pt idx="28">
                        <c:v>0.25734999999999997</c:v>
                      </c:pt>
                      <c:pt idx="29">
                        <c:v>0.25295000000000001</c:v>
                      </c:pt>
                      <c:pt idx="30">
                        <c:v>0.25</c:v>
                      </c:pt>
                      <c:pt idx="31">
                        <c:v>0.24695</c:v>
                      </c:pt>
                      <c:pt idx="32">
                        <c:v>0.245</c:v>
                      </c:pt>
                      <c:pt idx="33">
                        <c:v>0.2424</c:v>
                      </c:pt>
                      <c:pt idx="34">
                        <c:v>0.24080000000000001</c:v>
                      </c:pt>
                      <c:pt idx="35">
                        <c:v>0.2392</c:v>
                      </c:pt>
                      <c:pt idx="36">
                        <c:v>0.23954999999999999</c:v>
                      </c:pt>
                      <c:pt idx="37">
                        <c:v>0.23949999999999999</c:v>
                      </c:pt>
                      <c:pt idx="38">
                        <c:v>0.23875000000000002</c:v>
                      </c:pt>
                      <c:pt idx="39">
                        <c:v>0.23820000000000002</c:v>
                      </c:pt>
                      <c:pt idx="40">
                        <c:v>0.23849999999999999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1DB9-4125-AF0A-84CC3A11513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15-09-2021'!$AJ$2</c15:sqref>
                        </c15:formulaRef>
                      </c:ext>
                    </c:extLst>
                    <c:strCache>
                      <c:ptCount val="1"/>
                      <c:pt idx="0">
                        <c:v>fas1∆+FASIIb(B)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15-09-2021'!$AL$4:$AL$44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0.40560000000000002</c:v>
                      </c:pt>
                      <c:pt idx="1">
                        <c:v>0.40423333333333328</c:v>
                      </c:pt>
                      <c:pt idx="2">
                        <c:v>0.4007</c:v>
                      </c:pt>
                      <c:pt idx="3">
                        <c:v>0.39700000000000002</c:v>
                      </c:pt>
                      <c:pt idx="4">
                        <c:v>0.39346666666666669</c:v>
                      </c:pt>
                      <c:pt idx="5">
                        <c:v>0.38956666666666667</c:v>
                      </c:pt>
                      <c:pt idx="6">
                        <c:v>0.38583333333333331</c:v>
                      </c:pt>
                      <c:pt idx="7">
                        <c:v>0.38213333333333327</c:v>
                      </c:pt>
                      <c:pt idx="8">
                        <c:v>0.37799999999999995</c:v>
                      </c:pt>
                      <c:pt idx="9">
                        <c:v>0.3741666666666667</c:v>
                      </c:pt>
                      <c:pt idx="10">
                        <c:v>0.37023333333333336</c:v>
                      </c:pt>
                      <c:pt idx="11">
                        <c:v>0.3661666666666667</c:v>
                      </c:pt>
                      <c:pt idx="12">
                        <c:v>0.36223333333333335</c:v>
                      </c:pt>
                      <c:pt idx="13">
                        <c:v>0.35820000000000002</c:v>
                      </c:pt>
                      <c:pt idx="14">
                        <c:v>0.35410000000000003</c:v>
                      </c:pt>
                      <c:pt idx="15">
                        <c:v>0.3499666666666667</c:v>
                      </c:pt>
                      <c:pt idx="16">
                        <c:v>0.3463</c:v>
                      </c:pt>
                      <c:pt idx="17">
                        <c:v>0.34250000000000003</c:v>
                      </c:pt>
                      <c:pt idx="18">
                        <c:v>0.33860000000000001</c:v>
                      </c:pt>
                      <c:pt idx="19">
                        <c:v>0.33479999999999999</c:v>
                      </c:pt>
                      <c:pt idx="20">
                        <c:v>0.33083333333333331</c:v>
                      </c:pt>
                      <c:pt idx="21">
                        <c:v>0.32679999999999998</c:v>
                      </c:pt>
                      <c:pt idx="22">
                        <c:v>0.32316666666666666</c:v>
                      </c:pt>
                      <c:pt idx="23">
                        <c:v>0.31943333333333335</c:v>
                      </c:pt>
                      <c:pt idx="24">
                        <c:v>0.31569999999999998</c:v>
                      </c:pt>
                      <c:pt idx="25">
                        <c:v>0.31223333333333336</c:v>
                      </c:pt>
                      <c:pt idx="26">
                        <c:v>0.30853333333333333</c:v>
                      </c:pt>
                      <c:pt idx="27">
                        <c:v>0.30483333333333335</c:v>
                      </c:pt>
                      <c:pt idx="28">
                        <c:v>0.30150000000000005</c:v>
                      </c:pt>
                      <c:pt idx="29">
                        <c:v>0.29796666666666666</c:v>
                      </c:pt>
                      <c:pt idx="30">
                        <c:v>0.29423333333333329</c:v>
                      </c:pt>
                      <c:pt idx="31">
                        <c:v>0.29089999999999999</c:v>
                      </c:pt>
                      <c:pt idx="32">
                        <c:v>0.28756666666666669</c:v>
                      </c:pt>
                      <c:pt idx="33">
                        <c:v>0.28413333333333329</c:v>
                      </c:pt>
                      <c:pt idx="34">
                        <c:v>0.28086666666666665</c:v>
                      </c:pt>
                      <c:pt idx="35">
                        <c:v>0.27733333333333332</c:v>
                      </c:pt>
                      <c:pt idx="36">
                        <c:v>0.27460000000000001</c:v>
                      </c:pt>
                      <c:pt idx="37">
                        <c:v>0.27113333333333339</c:v>
                      </c:pt>
                      <c:pt idx="38">
                        <c:v>0.26786666666666664</c:v>
                      </c:pt>
                      <c:pt idx="39">
                        <c:v>0.26473333333333332</c:v>
                      </c:pt>
                      <c:pt idx="40">
                        <c:v>0.26166666666666666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DB9-4125-AF0A-84CC3A11513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15-09-2021'!$AN$2</c15:sqref>
                        </c15:formulaRef>
                      </c:ext>
                    </c:extLst>
                    <c:strCache>
                      <c:ptCount val="1"/>
                      <c:pt idx="0">
                        <c:v>fas1∆+FASIIb|R|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15-09-2021'!$AP$4:$AP$44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0.40576666666666666</c:v>
                      </c:pt>
                      <c:pt idx="1">
                        <c:v>0.40453333333333336</c:v>
                      </c:pt>
                      <c:pt idx="2">
                        <c:v>0.40146666666666669</c:v>
                      </c:pt>
                      <c:pt idx="3">
                        <c:v>0.39796666666666664</c:v>
                      </c:pt>
                      <c:pt idx="4">
                        <c:v>0.39440000000000003</c:v>
                      </c:pt>
                      <c:pt idx="5">
                        <c:v>0.39066666666666666</c:v>
                      </c:pt>
                      <c:pt idx="6">
                        <c:v>0.3871</c:v>
                      </c:pt>
                      <c:pt idx="7">
                        <c:v>0.38336666666666669</c:v>
                      </c:pt>
                      <c:pt idx="8">
                        <c:v>0.37963333333333332</c:v>
                      </c:pt>
                      <c:pt idx="9">
                        <c:v>0.37589999999999996</c:v>
                      </c:pt>
                      <c:pt idx="10">
                        <c:v>0.37203333333333327</c:v>
                      </c:pt>
                      <c:pt idx="11">
                        <c:v>0.36796666666666661</c:v>
                      </c:pt>
                      <c:pt idx="12">
                        <c:v>0.36396666666666672</c:v>
                      </c:pt>
                      <c:pt idx="13">
                        <c:v>0.3600666666666667</c:v>
                      </c:pt>
                      <c:pt idx="14">
                        <c:v>0.35610000000000003</c:v>
                      </c:pt>
                      <c:pt idx="15">
                        <c:v>0.35223333333333334</c:v>
                      </c:pt>
                      <c:pt idx="16">
                        <c:v>0.34823333333333334</c:v>
                      </c:pt>
                      <c:pt idx="17">
                        <c:v>0.34423333333333334</c:v>
                      </c:pt>
                      <c:pt idx="18">
                        <c:v>0.34033333333333332</c:v>
                      </c:pt>
                      <c:pt idx="19">
                        <c:v>0.33646666666666669</c:v>
                      </c:pt>
                      <c:pt idx="20">
                        <c:v>0.33246666666666669</c:v>
                      </c:pt>
                      <c:pt idx="21">
                        <c:v>0.32876666666666671</c:v>
                      </c:pt>
                      <c:pt idx="22">
                        <c:v>0.3247666666666667</c:v>
                      </c:pt>
                      <c:pt idx="23">
                        <c:v>0.3211</c:v>
                      </c:pt>
                      <c:pt idx="24">
                        <c:v>0.3173333333333333</c:v>
                      </c:pt>
                      <c:pt idx="25">
                        <c:v>0.31373333333333336</c:v>
                      </c:pt>
                      <c:pt idx="26">
                        <c:v>0.30996666666666667</c:v>
                      </c:pt>
                      <c:pt idx="27">
                        <c:v>0.30633333333333335</c:v>
                      </c:pt>
                      <c:pt idx="28">
                        <c:v>0.30249999999999999</c:v>
                      </c:pt>
                      <c:pt idx="29">
                        <c:v>0.29883333333333334</c:v>
                      </c:pt>
                      <c:pt idx="30">
                        <c:v>0.29536666666666672</c:v>
                      </c:pt>
                      <c:pt idx="31">
                        <c:v>0.29173333333333334</c:v>
                      </c:pt>
                      <c:pt idx="32">
                        <c:v>0.28843333333333332</c:v>
                      </c:pt>
                      <c:pt idx="33">
                        <c:v>0.28503333333333331</c:v>
                      </c:pt>
                      <c:pt idx="34">
                        <c:v>0.28136666666666671</c:v>
                      </c:pt>
                      <c:pt idx="35">
                        <c:v>0.27783333333333332</c:v>
                      </c:pt>
                      <c:pt idx="36">
                        <c:v>0.27453333333333335</c:v>
                      </c:pt>
                      <c:pt idx="37">
                        <c:v>0.27096666666666663</c:v>
                      </c:pt>
                      <c:pt idx="38">
                        <c:v>0.26750000000000002</c:v>
                      </c:pt>
                      <c:pt idx="39">
                        <c:v>0.26406666666666667</c:v>
                      </c:pt>
                      <c:pt idx="40">
                        <c:v>0.26079999999999998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DB9-4125-AF0A-84CC3A11513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15-09-2021'!$AR$2</c15:sqref>
                        </c15:formulaRef>
                      </c:ext>
                    </c:extLst>
                    <c:strCache>
                      <c:ptCount val="1"/>
                      <c:pt idx="0">
                        <c:v>fas2∆+pTA1(B)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15-09-2021'!$AT$4:$AT$23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0.43096666666666666</c:v>
                      </c:pt>
                      <c:pt idx="1">
                        <c:v>0.42700000000000005</c:v>
                      </c:pt>
                      <c:pt idx="2">
                        <c:v>0.42003333333333331</c:v>
                      </c:pt>
                      <c:pt idx="3">
                        <c:v>0.41270000000000001</c:v>
                      </c:pt>
                      <c:pt idx="4">
                        <c:v>0.40529999999999999</c:v>
                      </c:pt>
                      <c:pt idx="5">
                        <c:v>0.39786666666666665</c:v>
                      </c:pt>
                      <c:pt idx="6">
                        <c:v>0.3903666666666667</c:v>
                      </c:pt>
                      <c:pt idx="7">
                        <c:v>0.38280000000000003</c:v>
                      </c:pt>
                      <c:pt idx="8">
                        <c:v>0.37536666666666668</c:v>
                      </c:pt>
                      <c:pt idx="9">
                        <c:v>0.36786666666666673</c:v>
                      </c:pt>
                      <c:pt idx="10">
                        <c:v>0.36076666666666668</c:v>
                      </c:pt>
                      <c:pt idx="11">
                        <c:v>0.3537333333333334</c:v>
                      </c:pt>
                      <c:pt idx="12">
                        <c:v>0.3468</c:v>
                      </c:pt>
                      <c:pt idx="13">
                        <c:v>0.34</c:v>
                      </c:pt>
                      <c:pt idx="14">
                        <c:v>0.33363333333333339</c:v>
                      </c:pt>
                      <c:pt idx="15">
                        <c:v>0.32753333333333329</c:v>
                      </c:pt>
                      <c:pt idx="16">
                        <c:v>0.32153333333333328</c:v>
                      </c:pt>
                      <c:pt idx="17">
                        <c:v>0.31586666666666668</c:v>
                      </c:pt>
                      <c:pt idx="18">
                        <c:v>0.31083333333333335</c:v>
                      </c:pt>
                      <c:pt idx="19">
                        <c:v>0.30630000000000002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DB9-4125-AF0A-84CC3A11513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15-09-2021'!$AV$2</c15:sqref>
                        </c15:formulaRef>
                      </c:ext>
                    </c:extLst>
                    <c:strCache>
                      <c:ptCount val="1"/>
                      <c:pt idx="0">
                        <c:v>fas2∆+pTA1|R|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15-09-2021'!$AX$4:$AX$44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0.45553333333333335</c:v>
                      </c:pt>
                      <c:pt idx="1">
                        <c:v>0.44439999999999996</c:v>
                      </c:pt>
                      <c:pt idx="2">
                        <c:v>0.43790000000000001</c:v>
                      </c:pt>
                      <c:pt idx="3">
                        <c:v>0.43096666666666666</c:v>
                      </c:pt>
                      <c:pt idx="4">
                        <c:v>0.42380000000000001</c:v>
                      </c:pt>
                      <c:pt idx="5">
                        <c:v>0.41653333333333337</c:v>
                      </c:pt>
                      <c:pt idx="6">
                        <c:v>0.40910000000000002</c:v>
                      </c:pt>
                      <c:pt idx="7">
                        <c:v>0.4015333333333333</c:v>
                      </c:pt>
                      <c:pt idx="8">
                        <c:v>0.39446666666666669</c:v>
                      </c:pt>
                      <c:pt idx="9">
                        <c:v>0.38706666666666667</c:v>
                      </c:pt>
                      <c:pt idx="10">
                        <c:v>0.37973333333333331</c:v>
                      </c:pt>
                      <c:pt idx="11">
                        <c:v>0.37256666666666666</c:v>
                      </c:pt>
                      <c:pt idx="12">
                        <c:v>0.3654</c:v>
                      </c:pt>
                      <c:pt idx="13">
                        <c:v>0.35876666666666668</c:v>
                      </c:pt>
                      <c:pt idx="14">
                        <c:v>0.35226666666666667</c:v>
                      </c:pt>
                      <c:pt idx="15">
                        <c:v>0.34586666666666671</c:v>
                      </c:pt>
                      <c:pt idx="16">
                        <c:v>0.3395333333333333</c:v>
                      </c:pt>
                      <c:pt idx="17">
                        <c:v>0.33349999999999996</c:v>
                      </c:pt>
                      <c:pt idx="18">
                        <c:v>0.32783333333333331</c:v>
                      </c:pt>
                      <c:pt idx="19">
                        <c:v>0.32333333333333331</c:v>
                      </c:pt>
                      <c:pt idx="20">
                        <c:v>0.31873333333333337</c:v>
                      </c:pt>
                      <c:pt idx="21">
                        <c:v>0.31513333333333332</c:v>
                      </c:pt>
                      <c:pt idx="22">
                        <c:v>0.31276666666666664</c:v>
                      </c:pt>
                      <c:pt idx="23">
                        <c:v>0.31176666666666669</c:v>
                      </c:pt>
                      <c:pt idx="24">
                        <c:v>0.31096666666666667</c:v>
                      </c:pt>
                      <c:pt idx="25">
                        <c:v>0.31073333333333336</c:v>
                      </c:pt>
                      <c:pt idx="26">
                        <c:v>0.3106666666666667</c:v>
                      </c:pt>
                      <c:pt idx="27">
                        <c:v>0.31060000000000004</c:v>
                      </c:pt>
                      <c:pt idx="28">
                        <c:v>0.31080000000000002</c:v>
                      </c:pt>
                      <c:pt idx="29">
                        <c:v>0.31079999999999997</c:v>
                      </c:pt>
                      <c:pt idx="30">
                        <c:v>0.31086666666666662</c:v>
                      </c:pt>
                      <c:pt idx="31">
                        <c:v>0.31103333333333333</c:v>
                      </c:pt>
                      <c:pt idx="32">
                        <c:v>0.31130000000000002</c:v>
                      </c:pt>
                      <c:pt idx="33">
                        <c:v>0.31140000000000001</c:v>
                      </c:pt>
                      <c:pt idx="34">
                        <c:v>0.3115</c:v>
                      </c:pt>
                      <c:pt idx="35">
                        <c:v>0.31169999999999998</c:v>
                      </c:pt>
                      <c:pt idx="36">
                        <c:v>0.31169999999999998</c:v>
                      </c:pt>
                      <c:pt idx="37">
                        <c:v>0.312</c:v>
                      </c:pt>
                      <c:pt idx="38">
                        <c:v>0.31219999999999998</c:v>
                      </c:pt>
                      <c:pt idx="39">
                        <c:v>0.31226666666666669</c:v>
                      </c:pt>
                      <c:pt idx="40">
                        <c:v>0.31226666666666669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1DB9-4125-AF0A-84CC3A11513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15-09-2021'!$AZ$2</c15:sqref>
                        </c15:formulaRef>
                      </c:ext>
                    </c:extLst>
                    <c:strCache>
                      <c:ptCount val="1"/>
                      <c:pt idx="0">
                        <c:v>fas2FASIIb(B)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15-09-2021'!$BB$4:$BB$40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0.39913333333333334</c:v>
                      </c:pt>
                      <c:pt idx="1">
                        <c:v>0.39386666666666664</c:v>
                      </c:pt>
                      <c:pt idx="2">
                        <c:v>0.3871</c:v>
                      </c:pt>
                      <c:pt idx="3">
                        <c:v>0.38036666666666669</c:v>
                      </c:pt>
                      <c:pt idx="4">
                        <c:v>0.37313333333333332</c:v>
                      </c:pt>
                      <c:pt idx="5">
                        <c:v>0.36579999999999996</c:v>
                      </c:pt>
                      <c:pt idx="6">
                        <c:v>0.35860000000000003</c:v>
                      </c:pt>
                      <c:pt idx="7">
                        <c:v>0.35169999999999996</c:v>
                      </c:pt>
                      <c:pt idx="8">
                        <c:v>0.34470000000000001</c:v>
                      </c:pt>
                      <c:pt idx="9">
                        <c:v>0.3375333333333333</c:v>
                      </c:pt>
                      <c:pt idx="10">
                        <c:v>0.33089999999999997</c:v>
                      </c:pt>
                      <c:pt idx="11">
                        <c:v>0.32463333333333333</c:v>
                      </c:pt>
                      <c:pt idx="12">
                        <c:v>0.31810000000000005</c:v>
                      </c:pt>
                      <c:pt idx="13">
                        <c:v>0.31186666666666668</c:v>
                      </c:pt>
                      <c:pt idx="14">
                        <c:v>0.30593333333333333</c:v>
                      </c:pt>
                      <c:pt idx="15">
                        <c:v>0.30016666666666664</c:v>
                      </c:pt>
                      <c:pt idx="16">
                        <c:v>0.29446666666666665</c:v>
                      </c:pt>
                      <c:pt idx="17">
                        <c:v>0.28889999999999999</c:v>
                      </c:pt>
                      <c:pt idx="18">
                        <c:v>0.28373333333333334</c:v>
                      </c:pt>
                      <c:pt idx="19">
                        <c:v>0.27866666666666667</c:v>
                      </c:pt>
                      <c:pt idx="20">
                        <c:v>0.27376666666666666</c:v>
                      </c:pt>
                      <c:pt idx="21">
                        <c:v>0.26916666666666672</c:v>
                      </c:pt>
                      <c:pt idx="22">
                        <c:v>0.26456666666666667</c:v>
                      </c:pt>
                      <c:pt idx="23">
                        <c:v>0.26066666666666666</c:v>
                      </c:pt>
                      <c:pt idx="24">
                        <c:v>0.25686666666666663</c:v>
                      </c:pt>
                      <c:pt idx="25">
                        <c:v>0.25316666666666671</c:v>
                      </c:pt>
                      <c:pt idx="26">
                        <c:v>0.25019999999999998</c:v>
                      </c:pt>
                      <c:pt idx="27">
                        <c:v>0.24763333333333334</c:v>
                      </c:pt>
                      <c:pt idx="28">
                        <c:v>0.24596666666666667</c:v>
                      </c:pt>
                      <c:pt idx="29">
                        <c:v>0.24490000000000001</c:v>
                      </c:pt>
                      <c:pt idx="30">
                        <c:v>0.24493333333333334</c:v>
                      </c:pt>
                      <c:pt idx="31">
                        <c:v>0.245</c:v>
                      </c:pt>
                      <c:pt idx="32">
                        <c:v>0.24466666666666667</c:v>
                      </c:pt>
                      <c:pt idx="33">
                        <c:v>0.24456666666666668</c:v>
                      </c:pt>
                      <c:pt idx="34">
                        <c:v>0.24496666666666667</c:v>
                      </c:pt>
                      <c:pt idx="35">
                        <c:v>0.245</c:v>
                      </c:pt>
                      <c:pt idx="36">
                        <c:v>0.24510000000000001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1DB9-4125-AF0A-84CC3A11513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15-09-2021'!$BD$2</c15:sqref>
                        </c15:formulaRef>
                      </c:ext>
                    </c:extLst>
                    <c:strCache>
                      <c:ptCount val="1"/>
                      <c:pt idx="0">
                        <c:v>fas2∆+FASIIb|R|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15-09-2021'!$BF$4:$BF$44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0.43526666666666669</c:v>
                      </c:pt>
                      <c:pt idx="1">
                        <c:v>0.43406666666666666</c:v>
                      </c:pt>
                      <c:pt idx="2">
                        <c:v>0.42926666666666669</c:v>
                      </c:pt>
                      <c:pt idx="3">
                        <c:v>0.42060000000000003</c:v>
                      </c:pt>
                      <c:pt idx="4">
                        <c:v>0.37020000000000003</c:v>
                      </c:pt>
                      <c:pt idx="5">
                        <c:v>0.36296666666666666</c:v>
                      </c:pt>
                      <c:pt idx="6">
                        <c:v>0.35586666666666672</c:v>
                      </c:pt>
                      <c:pt idx="7">
                        <c:v>0.3488</c:v>
                      </c:pt>
                      <c:pt idx="8">
                        <c:v>0.34216666666666667</c:v>
                      </c:pt>
                      <c:pt idx="9">
                        <c:v>0.33486666666666665</c:v>
                      </c:pt>
                      <c:pt idx="10">
                        <c:v>0.32823333333333332</c:v>
                      </c:pt>
                      <c:pt idx="11">
                        <c:v>0.32160000000000005</c:v>
                      </c:pt>
                      <c:pt idx="12">
                        <c:v>0.315</c:v>
                      </c:pt>
                      <c:pt idx="13">
                        <c:v>0.30903333333333333</c:v>
                      </c:pt>
                      <c:pt idx="14">
                        <c:v>0.30270000000000002</c:v>
                      </c:pt>
                      <c:pt idx="15">
                        <c:v>0.29680000000000001</c:v>
                      </c:pt>
                      <c:pt idx="16">
                        <c:v>0.29099999999999998</c:v>
                      </c:pt>
                      <c:pt idx="17">
                        <c:v>0.28543333333333337</c:v>
                      </c:pt>
                      <c:pt idx="18">
                        <c:v>0.28006666666666663</c:v>
                      </c:pt>
                      <c:pt idx="19">
                        <c:v>0.27513333333333329</c:v>
                      </c:pt>
                      <c:pt idx="20">
                        <c:v>0.2698666666666667</c:v>
                      </c:pt>
                      <c:pt idx="21">
                        <c:v>0.26489999999999997</c:v>
                      </c:pt>
                      <c:pt idx="22">
                        <c:v>0.26006666666666667</c:v>
                      </c:pt>
                      <c:pt idx="23">
                        <c:v>0.25629999999999997</c:v>
                      </c:pt>
                      <c:pt idx="24">
                        <c:v>0.25223333333333336</c:v>
                      </c:pt>
                      <c:pt idx="25">
                        <c:v>0.24939999999999998</c:v>
                      </c:pt>
                      <c:pt idx="26">
                        <c:v>0.24739999999999998</c:v>
                      </c:pt>
                      <c:pt idx="27">
                        <c:v>0.24613333333333332</c:v>
                      </c:pt>
                      <c:pt idx="28">
                        <c:v>0.24580000000000002</c:v>
                      </c:pt>
                      <c:pt idx="29">
                        <c:v>0.24543333333333331</c:v>
                      </c:pt>
                      <c:pt idx="30">
                        <c:v>0.2455333333333333</c:v>
                      </c:pt>
                      <c:pt idx="31">
                        <c:v>0.24536666666666665</c:v>
                      </c:pt>
                      <c:pt idx="32">
                        <c:v>0.24539999999999998</c:v>
                      </c:pt>
                      <c:pt idx="33">
                        <c:v>0.24556666666666668</c:v>
                      </c:pt>
                      <c:pt idx="34">
                        <c:v>0.24563333333333334</c:v>
                      </c:pt>
                      <c:pt idx="35">
                        <c:v>0.2457</c:v>
                      </c:pt>
                      <c:pt idx="36">
                        <c:v>0.24580000000000002</c:v>
                      </c:pt>
                      <c:pt idx="37">
                        <c:v>0.24613333333333334</c:v>
                      </c:pt>
                      <c:pt idx="38">
                        <c:v>0.24643333333333337</c:v>
                      </c:pt>
                      <c:pt idx="39">
                        <c:v>0.24646666666666664</c:v>
                      </c:pt>
                      <c:pt idx="40">
                        <c:v>0.24679999999999999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1DB9-4125-AF0A-84CC3A115137}"/>
                  </c:ext>
                </c:extLst>
              </c15:ser>
            </c15:filteredScatterSeries>
          </c:ext>
        </c:extLst>
      </c:scatterChart>
      <c:valAx>
        <c:axId val="-5485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9248"/>
        <c:crosses val="autoZero"/>
        <c:crossBetween val="midCat"/>
      </c:valAx>
      <c:valAx>
        <c:axId val="-5485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72689207095771"/>
          <c:y val="0.17166618773043027"/>
          <c:w val="0.32398412345953148"/>
          <c:h val="0.71334723173006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2450921568413"/>
          <c:y val="0.14122414992516391"/>
          <c:w val="0.52298789253380129"/>
          <c:h val="0.71292534253186779"/>
        </c:manualLayout>
      </c:layout>
      <c:scatterChart>
        <c:scatterStyle val="lineMarker"/>
        <c:varyColors val="0"/>
        <c:ser>
          <c:idx val="12"/>
          <c:order val="6"/>
          <c:tx>
            <c:strRef>
              <c:f>'resultados 15-09-2021'!$AZ$2</c:f>
              <c:strCache>
                <c:ptCount val="1"/>
                <c:pt idx="0">
                  <c:v>fas2FASIIb(B)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0879434884082"/>
                  <c:y val="-0.14805842208447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'resultados 15-09-2021'!$BB$5:$BB$14</c:f>
              <c:numCache>
                <c:formatCode>General</c:formatCode>
                <c:ptCount val="10"/>
                <c:pt idx="0">
                  <c:v>0.39386666666666664</c:v>
                </c:pt>
                <c:pt idx="1">
                  <c:v>0.3871</c:v>
                </c:pt>
                <c:pt idx="2">
                  <c:v>0.38036666666666669</c:v>
                </c:pt>
                <c:pt idx="3">
                  <c:v>0.37313333333333332</c:v>
                </c:pt>
                <c:pt idx="4">
                  <c:v>0.36579999999999996</c:v>
                </c:pt>
                <c:pt idx="5">
                  <c:v>0.35860000000000003</c:v>
                </c:pt>
                <c:pt idx="6">
                  <c:v>0.35169999999999996</c:v>
                </c:pt>
                <c:pt idx="7">
                  <c:v>0.34470000000000001</c:v>
                </c:pt>
                <c:pt idx="8">
                  <c:v>0.3375333333333333</c:v>
                </c:pt>
                <c:pt idx="9">
                  <c:v>0.33089999999999997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C-1DB9-4125-AF0A-84CC3A115137}"/>
            </c:ext>
          </c:extLst>
        </c:ser>
        <c:ser>
          <c:idx val="13"/>
          <c:order val="7"/>
          <c:tx>
            <c:strRef>
              <c:f>'resultados 15-09-2021'!$BD$2</c:f>
              <c:strCache>
                <c:ptCount val="1"/>
                <c:pt idx="0">
                  <c:v>fas2∆+FASIIb|R|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54528466580741E-2"/>
                  <c:y val="7.247618170581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15-09-2021'!$B$4:$B$37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'resultados 15-09-2021'!$BF$8:$BF$14</c:f>
              <c:numCache>
                <c:formatCode>General</c:formatCode>
                <c:ptCount val="7"/>
                <c:pt idx="0">
                  <c:v>0.37020000000000003</c:v>
                </c:pt>
                <c:pt idx="1">
                  <c:v>0.36296666666666666</c:v>
                </c:pt>
                <c:pt idx="2">
                  <c:v>0.35586666666666672</c:v>
                </c:pt>
                <c:pt idx="3">
                  <c:v>0.3488</c:v>
                </c:pt>
                <c:pt idx="4">
                  <c:v>0.34216666666666667</c:v>
                </c:pt>
                <c:pt idx="5">
                  <c:v>0.33486666666666665</c:v>
                </c:pt>
                <c:pt idx="6">
                  <c:v>0.32823333333333332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1DB9-4125-AF0A-84CC3A11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8538160"/>
        <c:axId val="-6525660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15-09-2021'!$AB$2</c15:sqref>
                        </c15:formulaRef>
                      </c:ext>
                    </c:extLst>
                    <c:strCache>
                      <c:ptCount val="1"/>
                      <c:pt idx="0">
                        <c:v>fas1∆+pTA1(B)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15-09-2021'!$B$5:$B$44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15-09-2021'!$AD$5:$AD$22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0.37183333333333329</c:v>
                      </c:pt>
                      <c:pt idx="1">
                        <c:v>0.36680000000000001</c:v>
                      </c:pt>
                      <c:pt idx="2">
                        <c:v>0.36096666666666666</c:v>
                      </c:pt>
                      <c:pt idx="3">
                        <c:v>0.35579999999999995</c:v>
                      </c:pt>
                      <c:pt idx="4">
                        <c:v>0.3498666666666666</c:v>
                      </c:pt>
                      <c:pt idx="5">
                        <c:v>0.34410000000000002</c:v>
                      </c:pt>
                      <c:pt idx="6">
                        <c:v>0.3382</c:v>
                      </c:pt>
                      <c:pt idx="7">
                        <c:v>0.33279999999999998</c:v>
                      </c:pt>
                      <c:pt idx="8">
                        <c:v>0.32696666666666668</c:v>
                      </c:pt>
                      <c:pt idx="9">
                        <c:v>0.32116666666666666</c:v>
                      </c:pt>
                      <c:pt idx="10">
                        <c:v>0.31536666666666663</c:v>
                      </c:pt>
                      <c:pt idx="11">
                        <c:v>0.31023333333333331</c:v>
                      </c:pt>
                      <c:pt idx="12">
                        <c:v>0.30436666666666667</c:v>
                      </c:pt>
                      <c:pt idx="13">
                        <c:v>0.2989</c:v>
                      </c:pt>
                      <c:pt idx="14">
                        <c:v>0.29319999999999996</c:v>
                      </c:pt>
                      <c:pt idx="15">
                        <c:v>0.28796666666666665</c:v>
                      </c:pt>
                      <c:pt idx="16">
                        <c:v>0.28253333333333336</c:v>
                      </c:pt>
                      <c:pt idx="17">
                        <c:v>0.27736666666666665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DB9-4125-AF0A-84CC3A115137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15-09-2021'!$AF$2</c15:sqref>
                        </c15:formulaRef>
                      </c:ext>
                    </c:extLst>
                    <c:strCache>
                      <c:ptCount val="1"/>
                      <c:pt idx="0">
                        <c:v>fas1∆+pTA1|R|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15-09-2021'!$B$5:$B$44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15-09-2021'!$AH$5:$AH$10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0.44135000000000002</c:v>
                      </c:pt>
                      <c:pt idx="1">
                        <c:v>0.43714999999999998</c:v>
                      </c:pt>
                      <c:pt idx="2">
                        <c:v>0.43195</c:v>
                      </c:pt>
                      <c:pt idx="3">
                        <c:v>0.42564999999999997</c:v>
                      </c:pt>
                      <c:pt idx="4">
                        <c:v>0.41949999999999998</c:v>
                      </c:pt>
                      <c:pt idx="5">
                        <c:v>0.41270000000000001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1DB9-4125-AF0A-84CC3A115137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15-09-2021'!$AJ$2</c15:sqref>
                        </c15:formulaRef>
                      </c:ext>
                    </c:extLst>
                    <c:strCache>
                      <c:ptCount val="1"/>
                      <c:pt idx="0">
                        <c:v>fas1∆+FASIIb(B)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3.5830717522730644E-4"/>
                        <c:y val="7.791913485254126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15-09-2021'!$B$5:$B$44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15-09-2021'!$AL$5:$AL$30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0.40423333333333328</c:v>
                      </c:pt>
                      <c:pt idx="1">
                        <c:v>0.4007</c:v>
                      </c:pt>
                      <c:pt idx="2">
                        <c:v>0.39700000000000002</c:v>
                      </c:pt>
                      <c:pt idx="3">
                        <c:v>0.39346666666666669</c:v>
                      </c:pt>
                      <c:pt idx="4">
                        <c:v>0.38956666666666667</c:v>
                      </c:pt>
                      <c:pt idx="5">
                        <c:v>0.38583333333333331</c:v>
                      </c:pt>
                      <c:pt idx="6">
                        <c:v>0.38213333333333327</c:v>
                      </c:pt>
                      <c:pt idx="7">
                        <c:v>0.37799999999999995</c:v>
                      </c:pt>
                      <c:pt idx="8">
                        <c:v>0.3741666666666667</c:v>
                      </c:pt>
                      <c:pt idx="9">
                        <c:v>0.37023333333333336</c:v>
                      </c:pt>
                      <c:pt idx="10">
                        <c:v>0.3661666666666667</c:v>
                      </c:pt>
                      <c:pt idx="11">
                        <c:v>0.36223333333333335</c:v>
                      </c:pt>
                      <c:pt idx="12">
                        <c:v>0.35820000000000002</c:v>
                      </c:pt>
                      <c:pt idx="13">
                        <c:v>0.35410000000000003</c:v>
                      </c:pt>
                      <c:pt idx="14">
                        <c:v>0.3499666666666667</c:v>
                      </c:pt>
                      <c:pt idx="15">
                        <c:v>0.3463</c:v>
                      </c:pt>
                      <c:pt idx="16">
                        <c:v>0.34250000000000003</c:v>
                      </c:pt>
                      <c:pt idx="17">
                        <c:v>0.33860000000000001</c:v>
                      </c:pt>
                      <c:pt idx="18">
                        <c:v>0.33479999999999999</c:v>
                      </c:pt>
                      <c:pt idx="19">
                        <c:v>0.33083333333333331</c:v>
                      </c:pt>
                      <c:pt idx="20">
                        <c:v>0.32679999999999998</c:v>
                      </c:pt>
                      <c:pt idx="21">
                        <c:v>0.32316666666666666</c:v>
                      </c:pt>
                      <c:pt idx="22">
                        <c:v>0.31943333333333335</c:v>
                      </c:pt>
                      <c:pt idx="23">
                        <c:v>0.31569999999999998</c:v>
                      </c:pt>
                      <c:pt idx="24">
                        <c:v>0.31223333333333336</c:v>
                      </c:pt>
                      <c:pt idx="25">
                        <c:v>0.30853333333333333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DB9-4125-AF0A-84CC3A115137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15-09-2021'!$AN$2</c15:sqref>
                        </c15:formulaRef>
                      </c:ext>
                    </c:extLst>
                    <c:strCache>
                      <c:ptCount val="1"/>
                      <c:pt idx="0">
                        <c:v>fas1∆+FASIIb|R|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2400960868819197E-3"/>
                        <c:y val="0.10320835501490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15-09-2021'!$AP$6:$AP$34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0.40146666666666669</c:v>
                      </c:pt>
                      <c:pt idx="1">
                        <c:v>0.39796666666666664</c:v>
                      </c:pt>
                      <c:pt idx="2">
                        <c:v>0.39440000000000003</c:v>
                      </c:pt>
                      <c:pt idx="3">
                        <c:v>0.39066666666666666</c:v>
                      </c:pt>
                      <c:pt idx="4">
                        <c:v>0.3871</c:v>
                      </c:pt>
                      <c:pt idx="5">
                        <c:v>0.38336666666666669</c:v>
                      </c:pt>
                      <c:pt idx="6">
                        <c:v>0.37963333333333332</c:v>
                      </c:pt>
                      <c:pt idx="7">
                        <c:v>0.37589999999999996</c:v>
                      </c:pt>
                      <c:pt idx="8">
                        <c:v>0.37203333333333327</c:v>
                      </c:pt>
                      <c:pt idx="9">
                        <c:v>0.36796666666666661</c:v>
                      </c:pt>
                      <c:pt idx="10">
                        <c:v>0.36396666666666672</c:v>
                      </c:pt>
                      <c:pt idx="11">
                        <c:v>0.3600666666666667</c:v>
                      </c:pt>
                      <c:pt idx="12">
                        <c:v>0.35610000000000003</c:v>
                      </c:pt>
                      <c:pt idx="13">
                        <c:v>0.35223333333333334</c:v>
                      </c:pt>
                      <c:pt idx="14">
                        <c:v>0.34823333333333334</c:v>
                      </c:pt>
                      <c:pt idx="15">
                        <c:v>0.34423333333333334</c:v>
                      </c:pt>
                      <c:pt idx="16">
                        <c:v>0.34033333333333332</c:v>
                      </c:pt>
                      <c:pt idx="17">
                        <c:v>0.33646666666666669</c:v>
                      </c:pt>
                      <c:pt idx="18">
                        <c:v>0.33246666666666669</c:v>
                      </c:pt>
                      <c:pt idx="19">
                        <c:v>0.32876666666666671</c:v>
                      </c:pt>
                      <c:pt idx="20">
                        <c:v>0.3247666666666667</c:v>
                      </c:pt>
                      <c:pt idx="21">
                        <c:v>0.3211</c:v>
                      </c:pt>
                      <c:pt idx="22">
                        <c:v>0.3173333333333333</c:v>
                      </c:pt>
                      <c:pt idx="23">
                        <c:v>0.31373333333333336</c:v>
                      </c:pt>
                      <c:pt idx="24">
                        <c:v>0.30996666666666667</c:v>
                      </c:pt>
                      <c:pt idx="25">
                        <c:v>0.30633333333333335</c:v>
                      </c:pt>
                      <c:pt idx="26">
                        <c:v>0.30249999999999999</c:v>
                      </c:pt>
                      <c:pt idx="27">
                        <c:v>0.29883333333333334</c:v>
                      </c:pt>
                      <c:pt idx="28">
                        <c:v>0.29536666666666672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DB9-4125-AF0A-84CC3A115137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15-09-2021'!$AR$2</c15:sqref>
                        </c15:formulaRef>
                      </c:ext>
                    </c:extLst>
                    <c:strCache>
                      <c:ptCount val="1"/>
                      <c:pt idx="0">
                        <c:v>fas2∆+pTA1(B)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4.002298356689386E-3"/>
                        <c:y val="0.1030361043955251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15-09-2021'!$B$5:$B$22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15-09-2021'!$AT$5:$AT$16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0.42700000000000005</c:v>
                      </c:pt>
                      <c:pt idx="1">
                        <c:v>0.42003333333333331</c:v>
                      </c:pt>
                      <c:pt idx="2">
                        <c:v>0.41270000000000001</c:v>
                      </c:pt>
                      <c:pt idx="3">
                        <c:v>0.40529999999999999</c:v>
                      </c:pt>
                      <c:pt idx="4">
                        <c:v>0.39786666666666665</c:v>
                      </c:pt>
                      <c:pt idx="5">
                        <c:v>0.3903666666666667</c:v>
                      </c:pt>
                      <c:pt idx="6">
                        <c:v>0.38280000000000003</c:v>
                      </c:pt>
                      <c:pt idx="7">
                        <c:v>0.37536666666666668</c:v>
                      </c:pt>
                      <c:pt idx="8">
                        <c:v>0.36786666666666673</c:v>
                      </c:pt>
                      <c:pt idx="9">
                        <c:v>0.36076666666666668</c:v>
                      </c:pt>
                      <c:pt idx="10">
                        <c:v>0.3537333333333334</c:v>
                      </c:pt>
                      <c:pt idx="11">
                        <c:v>0.3468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DB9-4125-AF0A-84CC3A115137}"/>
                  </c:ext>
                </c:extLst>
              </c15:ser>
            </c15:filteredScatterSeries>
            <c15:filteredScatterSeries>
              <c15:ser>
                <c:idx val="11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15-09-2021'!$AV$2</c15:sqref>
                        </c15:formulaRef>
                      </c:ext>
                    </c:extLst>
                    <c:strCache>
                      <c:ptCount val="1"/>
                      <c:pt idx="0">
                        <c:v>fas2∆+pTA1|R|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9.5142450532702556E-3"/>
                        <c:y val="0.1397501728053717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15-09-2021'!$B$4:$B$44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'resultados 15-09-2021'!$AX$4:$AX$18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0.45553333333333335</c:v>
                      </c:pt>
                      <c:pt idx="1">
                        <c:v>0.44439999999999996</c:v>
                      </c:pt>
                      <c:pt idx="2">
                        <c:v>0.43790000000000001</c:v>
                      </c:pt>
                      <c:pt idx="3">
                        <c:v>0.43096666666666666</c:v>
                      </c:pt>
                      <c:pt idx="4">
                        <c:v>0.42380000000000001</c:v>
                      </c:pt>
                      <c:pt idx="5">
                        <c:v>0.41653333333333337</c:v>
                      </c:pt>
                      <c:pt idx="6">
                        <c:v>0.40910000000000002</c:v>
                      </c:pt>
                      <c:pt idx="7">
                        <c:v>0.4015333333333333</c:v>
                      </c:pt>
                      <c:pt idx="8">
                        <c:v>0.39446666666666669</c:v>
                      </c:pt>
                      <c:pt idx="9">
                        <c:v>0.38706666666666667</c:v>
                      </c:pt>
                      <c:pt idx="10">
                        <c:v>0.37973333333333331</c:v>
                      </c:pt>
                      <c:pt idx="11">
                        <c:v>0.37256666666666666</c:v>
                      </c:pt>
                      <c:pt idx="12">
                        <c:v>0.3654</c:v>
                      </c:pt>
                      <c:pt idx="13">
                        <c:v>0.35876666666666668</c:v>
                      </c:pt>
                      <c:pt idx="14">
                        <c:v>0.35226666666666667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1DB9-4125-AF0A-84CC3A115137}"/>
                  </c:ext>
                </c:extLst>
              </c15:ser>
            </c15:filteredScatterSeries>
          </c:ext>
        </c:extLst>
      </c:scatterChart>
      <c:valAx>
        <c:axId val="-5485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6064"/>
        <c:crosses val="autoZero"/>
        <c:crossBetween val="midCat"/>
      </c:valAx>
      <c:valAx>
        <c:axId val="-6525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72689207095771"/>
          <c:y val="0.17166618773043027"/>
          <c:w val="0.32398412345953148"/>
          <c:h val="0.71334723173006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757931421305"/>
          <c:y val="0.15179218309491926"/>
          <c:w val="0.52298789253380129"/>
          <c:h val="0.71292534253186779"/>
        </c:manualLayout>
      </c:layout>
      <c:scatterChart>
        <c:scatterStyle val="lineMarker"/>
        <c:varyColors val="0"/>
        <c:ser>
          <c:idx val="13"/>
          <c:order val="1"/>
          <c:tx>
            <c:strRef>
              <c:f>'resultados 15-09-2021'!$BL$2</c:f>
              <c:strCache>
                <c:ptCount val="1"/>
                <c:pt idx="0">
                  <c:v>fas2∆+FASIIb|R|2XYPD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08997186892158"/>
                  <c:y val="-0.34758621684383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15-09-2021'!$B$4:$B$37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'resultados 15-09-2021'!$BN$8:$BN$17</c:f>
              <c:numCache>
                <c:formatCode>General</c:formatCode>
                <c:ptCount val="10"/>
                <c:pt idx="0">
                  <c:v>0.3988666666666667</c:v>
                </c:pt>
                <c:pt idx="1">
                  <c:v>0.39416666666666661</c:v>
                </c:pt>
                <c:pt idx="2">
                  <c:v>0.38926666666666671</c:v>
                </c:pt>
                <c:pt idx="3">
                  <c:v>0.38493333333333335</c:v>
                </c:pt>
                <c:pt idx="4">
                  <c:v>0.3802666666666667</c:v>
                </c:pt>
                <c:pt idx="5">
                  <c:v>0.37569999999999998</c:v>
                </c:pt>
                <c:pt idx="6">
                  <c:v>0.3712333333333333</c:v>
                </c:pt>
                <c:pt idx="7">
                  <c:v>0.36683333333333334</c:v>
                </c:pt>
                <c:pt idx="8">
                  <c:v>0.36249999999999999</c:v>
                </c:pt>
                <c:pt idx="9">
                  <c:v>0.35800000000000004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1DB9-4125-AF0A-84CC3A11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3344"/>
        <c:axId val="-6525682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2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15-09-2021'!$BH$2</c15:sqref>
                        </c15:formulaRef>
                      </c:ext>
                    </c:extLst>
                    <c:strCache>
                      <c:ptCount val="1"/>
                      <c:pt idx="0">
                        <c:v>fas2∆+FASIIb(B)2XYPD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9.4460621536784514E-2"/>
                        <c:y val="0.10905683216410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15-09-2021'!$B$5:$B$44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'resultados 15-09-2021'!$BJ$5:$BJ$22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0.40129999999999999</c:v>
                      </c:pt>
                      <c:pt idx="1">
                        <c:v>0.39703333333333335</c:v>
                      </c:pt>
                      <c:pt idx="2">
                        <c:v>0.39283333333333337</c:v>
                      </c:pt>
                      <c:pt idx="3">
                        <c:v>0.38856666666666667</c:v>
                      </c:pt>
                      <c:pt idx="4">
                        <c:v>0.38406666666666672</c:v>
                      </c:pt>
                      <c:pt idx="5">
                        <c:v>0.37963333333333332</c:v>
                      </c:pt>
                      <c:pt idx="6">
                        <c:v>0.37519999999999998</c:v>
                      </c:pt>
                      <c:pt idx="7">
                        <c:v>0.37083333333333335</c:v>
                      </c:pt>
                      <c:pt idx="8">
                        <c:v>0.36620000000000003</c:v>
                      </c:pt>
                      <c:pt idx="9">
                        <c:v>0.36203333333333337</c:v>
                      </c:pt>
                      <c:pt idx="10">
                        <c:v>0.35749999999999998</c:v>
                      </c:pt>
                      <c:pt idx="11">
                        <c:v>0.35263333333333335</c:v>
                      </c:pt>
                      <c:pt idx="12">
                        <c:v>0.34846666666666665</c:v>
                      </c:pt>
                      <c:pt idx="13">
                        <c:v>0.34393333333333337</c:v>
                      </c:pt>
                      <c:pt idx="14">
                        <c:v>0.33973333333333328</c:v>
                      </c:pt>
                      <c:pt idx="15">
                        <c:v>0.33566666666666672</c:v>
                      </c:pt>
                      <c:pt idx="16">
                        <c:v>0.33129999999999998</c:v>
                      </c:pt>
                      <c:pt idx="17">
                        <c:v>0.32723333333333332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C-1DB9-4125-AF0A-84CC3A115137}"/>
                  </c:ext>
                </c:extLst>
              </c15:ser>
            </c15:filteredScatterSeries>
          </c:ext>
        </c:extLst>
      </c:scatterChart>
      <c:valAx>
        <c:axId val="-6525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8240"/>
        <c:crosses val="autoZero"/>
        <c:crossBetween val="midCat"/>
      </c:valAx>
      <c:valAx>
        <c:axId val="-6525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72689207095771"/>
          <c:y val="0.17166618773043027"/>
          <c:w val="0.32398412345953148"/>
          <c:h val="0.71334723173006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757931421305"/>
          <c:y val="0.15179218309491926"/>
          <c:w val="0.52298789253380129"/>
          <c:h val="0.71292534253186779"/>
        </c:manualLayout>
      </c:layout>
      <c:scatterChart>
        <c:scatterStyle val="lineMarker"/>
        <c:varyColors val="0"/>
        <c:ser>
          <c:idx val="12"/>
          <c:order val="0"/>
          <c:tx>
            <c:strRef>
              <c:f>'resultados 15-09-2021'!$BP$2</c:f>
              <c:strCache>
                <c:ptCount val="1"/>
                <c:pt idx="0">
                  <c:v>XL1 E.coli(B)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41803015246001"/>
                  <c:y val="-0.13162789340434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'resultados 15-09-2021'!$BR$5:$BR$11</c:f>
              <c:numCache>
                <c:formatCode>General</c:formatCode>
                <c:ptCount val="7"/>
                <c:pt idx="0">
                  <c:v>0.32400000000000001</c:v>
                </c:pt>
                <c:pt idx="1">
                  <c:v>0.31850000000000001</c:v>
                </c:pt>
                <c:pt idx="3">
                  <c:v>0.30866666666666664</c:v>
                </c:pt>
                <c:pt idx="4">
                  <c:v>0.30363333333333337</c:v>
                </c:pt>
                <c:pt idx="5">
                  <c:v>0.29750000000000004</c:v>
                </c:pt>
                <c:pt idx="6">
                  <c:v>0.29246666666666671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C-1DB9-4125-AF0A-84CC3A115137}"/>
            </c:ext>
          </c:extLst>
        </c:ser>
        <c:ser>
          <c:idx val="13"/>
          <c:order val="1"/>
          <c:tx>
            <c:strRef>
              <c:f>'resultados 15-09-2021'!$BT$2</c:f>
              <c:strCache>
                <c:ptCount val="1"/>
                <c:pt idx="0">
                  <c:v>XL1 E.coli|R|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39751229774485"/>
                  <c:y val="0.31716608929152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'resultados 15-09-2021'!$B$4:$B$37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'resultados 15-09-2021'!$BV$4:$BV$10</c:f>
              <c:numCache>
                <c:formatCode>General</c:formatCode>
                <c:ptCount val="7"/>
                <c:pt idx="0">
                  <c:v>0.29326666666666662</c:v>
                </c:pt>
                <c:pt idx="1">
                  <c:v>0.28686666666666666</c:v>
                </c:pt>
                <c:pt idx="2">
                  <c:v>0.27996666666666664</c:v>
                </c:pt>
                <c:pt idx="3">
                  <c:v>0.27263333333333334</c:v>
                </c:pt>
                <c:pt idx="4">
                  <c:v>0.26626666666666665</c:v>
                </c:pt>
                <c:pt idx="5">
                  <c:v>0.26013333333333333</c:v>
                </c:pt>
                <c:pt idx="6">
                  <c:v>0.25359999999999999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1DB9-4125-AF0A-84CC3A11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7696"/>
        <c:axId val="-652564976"/>
        <c:extLst xmlns:c16r2="http://schemas.microsoft.com/office/drawing/2015/06/chart"/>
      </c:scatterChart>
      <c:valAx>
        <c:axId val="-6525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4976"/>
        <c:crosses val="autoZero"/>
        <c:crossBetween val="midCat"/>
      </c:valAx>
      <c:valAx>
        <c:axId val="-652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72689207095771"/>
          <c:y val="0.17166618773043027"/>
          <c:w val="0.32398412345953148"/>
          <c:h val="0.71334723173006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Enzimatic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 15-09-2021'!$AV$2</c:f>
              <c:strCache>
                <c:ptCount val="1"/>
                <c:pt idx="0">
                  <c:v>fas2∆+pTA1|R|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15-09-2021'!$AX$4:$AX$43</c:f>
              <c:numCache>
                <c:formatCode>General</c:formatCode>
                <c:ptCount val="40"/>
                <c:pt idx="0">
                  <c:v>0.45553333333333335</c:v>
                </c:pt>
                <c:pt idx="1">
                  <c:v>0.44439999999999996</c:v>
                </c:pt>
                <c:pt idx="2">
                  <c:v>0.43790000000000001</c:v>
                </c:pt>
                <c:pt idx="3">
                  <c:v>0.43096666666666666</c:v>
                </c:pt>
                <c:pt idx="4">
                  <c:v>0.42380000000000001</c:v>
                </c:pt>
                <c:pt idx="5">
                  <c:v>0.41653333333333337</c:v>
                </c:pt>
                <c:pt idx="6">
                  <c:v>0.40910000000000002</c:v>
                </c:pt>
                <c:pt idx="7">
                  <c:v>0.4015333333333333</c:v>
                </c:pt>
                <c:pt idx="8">
                  <c:v>0.39446666666666669</c:v>
                </c:pt>
                <c:pt idx="9">
                  <c:v>0.38706666666666667</c:v>
                </c:pt>
                <c:pt idx="10">
                  <c:v>0.37973333333333331</c:v>
                </c:pt>
                <c:pt idx="11">
                  <c:v>0.37256666666666666</c:v>
                </c:pt>
                <c:pt idx="12">
                  <c:v>0.3654</c:v>
                </c:pt>
                <c:pt idx="13">
                  <c:v>0.35876666666666668</c:v>
                </c:pt>
                <c:pt idx="14">
                  <c:v>0.35226666666666667</c:v>
                </c:pt>
                <c:pt idx="15">
                  <c:v>0.34586666666666671</c:v>
                </c:pt>
                <c:pt idx="16">
                  <c:v>0.3395333333333333</c:v>
                </c:pt>
                <c:pt idx="17">
                  <c:v>0.33349999999999996</c:v>
                </c:pt>
                <c:pt idx="18">
                  <c:v>0.32783333333333331</c:v>
                </c:pt>
                <c:pt idx="19">
                  <c:v>0.32333333333333331</c:v>
                </c:pt>
                <c:pt idx="20">
                  <c:v>0.31873333333333337</c:v>
                </c:pt>
                <c:pt idx="21">
                  <c:v>0.31513333333333332</c:v>
                </c:pt>
                <c:pt idx="22">
                  <c:v>0.31276666666666664</c:v>
                </c:pt>
                <c:pt idx="23">
                  <c:v>0.31176666666666669</c:v>
                </c:pt>
                <c:pt idx="24">
                  <c:v>0.31096666666666667</c:v>
                </c:pt>
                <c:pt idx="25">
                  <c:v>0.31073333333333336</c:v>
                </c:pt>
                <c:pt idx="26">
                  <c:v>0.3106666666666667</c:v>
                </c:pt>
                <c:pt idx="27">
                  <c:v>0.31060000000000004</c:v>
                </c:pt>
                <c:pt idx="28">
                  <c:v>0.31080000000000002</c:v>
                </c:pt>
                <c:pt idx="29">
                  <c:v>0.31079999999999997</c:v>
                </c:pt>
                <c:pt idx="30">
                  <c:v>0.31086666666666662</c:v>
                </c:pt>
                <c:pt idx="31">
                  <c:v>0.31103333333333333</c:v>
                </c:pt>
                <c:pt idx="32">
                  <c:v>0.31130000000000002</c:v>
                </c:pt>
                <c:pt idx="33">
                  <c:v>0.31140000000000001</c:v>
                </c:pt>
                <c:pt idx="34">
                  <c:v>0.3115</c:v>
                </c:pt>
                <c:pt idx="35">
                  <c:v>0.31169999999999998</c:v>
                </c:pt>
                <c:pt idx="36">
                  <c:v>0.31169999999999998</c:v>
                </c:pt>
                <c:pt idx="37">
                  <c:v>0.312</c:v>
                </c:pt>
                <c:pt idx="38">
                  <c:v>0.31219999999999998</c:v>
                </c:pt>
                <c:pt idx="39">
                  <c:v>0.31226666666666669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'resultados 15-09-2021'!$AR$2</c:f>
              <c:strCache>
                <c:ptCount val="1"/>
                <c:pt idx="0">
                  <c:v>fas2∆+pTA1(B)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'resultados 15-09-2021'!$B$4:$B$44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15-09-2021'!$AT$4:$AT$44</c:f>
              <c:numCache>
                <c:formatCode>General</c:formatCode>
                <c:ptCount val="41"/>
                <c:pt idx="0">
                  <c:v>0.43096666666666666</c:v>
                </c:pt>
                <c:pt idx="1">
                  <c:v>0.42700000000000005</c:v>
                </c:pt>
                <c:pt idx="2">
                  <c:v>0.42003333333333331</c:v>
                </c:pt>
                <c:pt idx="3">
                  <c:v>0.41270000000000001</c:v>
                </c:pt>
                <c:pt idx="4">
                  <c:v>0.40529999999999999</c:v>
                </c:pt>
                <c:pt idx="5">
                  <c:v>0.39786666666666665</c:v>
                </c:pt>
                <c:pt idx="6">
                  <c:v>0.3903666666666667</c:v>
                </c:pt>
                <c:pt idx="7">
                  <c:v>0.38280000000000003</c:v>
                </c:pt>
                <c:pt idx="8">
                  <c:v>0.37536666666666668</c:v>
                </c:pt>
                <c:pt idx="9">
                  <c:v>0.36786666666666673</c:v>
                </c:pt>
                <c:pt idx="10">
                  <c:v>0.36076666666666668</c:v>
                </c:pt>
                <c:pt idx="11">
                  <c:v>0.3537333333333334</c:v>
                </c:pt>
                <c:pt idx="12">
                  <c:v>0.3468</c:v>
                </c:pt>
                <c:pt idx="13">
                  <c:v>0.34</c:v>
                </c:pt>
                <c:pt idx="14">
                  <c:v>0.33363333333333339</c:v>
                </c:pt>
                <c:pt idx="15">
                  <c:v>0.32753333333333329</c:v>
                </c:pt>
                <c:pt idx="16">
                  <c:v>0.32153333333333328</c:v>
                </c:pt>
                <c:pt idx="17">
                  <c:v>0.31586666666666668</c:v>
                </c:pt>
                <c:pt idx="18">
                  <c:v>0.31083333333333335</c:v>
                </c:pt>
                <c:pt idx="19">
                  <c:v>0.30630000000000002</c:v>
                </c:pt>
                <c:pt idx="20">
                  <c:v>0.30260000000000004</c:v>
                </c:pt>
                <c:pt idx="21">
                  <c:v>0.30013333333333331</c:v>
                </c:pt>
                <c:pt idx="22">
                  <c:v>0.29866666666666664</c:v>
                </c:pt>
                <c:pt idx="23">
                  <c:v>0.2984</c:v>
                </c:pt>
                <c:pt idx="24">
                  <c:v>0.29803333333333332</c:v>
                </c:pt>
                <c:pt idx="25">
                  <c:v>0.29786666666666667</c:v>
                </c:pt>
                <c:pt idx="26">
                  <c:v>0.29776666666666668</c:v>
                </c:pt>
                <c:pt idx="27">
                  <c:v>0.29760000000000003</c:v>
                </c:pt>
                <c:pt idx="28">
                  <c:v>0.29776666666666668</c:v>
                </c:pt>
                <c:pt idx="29">
                  <c:v>0.29766666666666669</c:v>
                </c:pt>
                <c:pt idx="30">
                  <c:v>0.29780000000000001</c:v>
                </c:pt>
                <c:pt idx="31">
                  <c:v>0.29780000000000001</c:v>
                </c:pt>
                <c:pt idx="32">
                  <c:v>0.2979</c:v>
                </c:pt>
                <c:pt idx="33">
                  <c:v>0.29793333333333333</c:v>
                </c:pt>
                <c:pt idx="34">
                  <c:v>0.29813333333333336</c:v>
                </c:pt>
                <c:pt idx="35">
                  <c:v>0.29816666666666669</c:v>
                </c:pt>
                <c:pt idx="36">
                  <c:v>0.2984</c:v>
                </c:pt>
                <c:pt idx="37">
                  <c:v>0.29873333333333335</c:v>
                </c:pt>
                <c:pt idx="38">
                  <c:v>0.29876666666666668</c:v>
                </c:pt>
                <c:pt idx="39">
                  <c:v>0.29869999999999997</c:v>
                </c:pt>
                <c:pt idx="40">
                  <c:v>0.29886666666666667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5520"/>
        <c:axId val="-652566608"/>
        <c:extLst/>
      </c:scatterChart>
      <c:valAx>
        <c:axId val="-652565520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6608"/>
        <c:crosses val="autoZero"/>
        <c:crossBetween val="midCat"/>
      </c:valAx>
      <c:valAx>
        <c:axId val="-6525666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5655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</a:p>
        </c:rich>
      </c:tx>
      <c:layout>
        <c:manualLayout>
          <c:xMode val="edge"/>
          <c:yMode val="edge"/>
          <c:x val="8.1586650082918738E-2"/>
          <c:y val="6.641111111111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'resultados 3-12-2021'!$M$6</c:f>
              <c:strCache>
                <c:ptCount val="1"/>
                <c:pt idx="0">
                  <c:v>WT w/o M-CoA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3-12-2021'!$N$8:$N$48</c:f>
              <c:numCache>
                <c:formatCode>General</c:formatCode>
                <c:ptCount val="41"/>
                <c:pt idx="0">
                  <c:v>0.42556666666666665</c:v>
                </c:pt>
                <c:pt idx="1">
                  <c:v>0.42413333333333331</c:v>
                </c:pt>
                <c:pt idx="2">
                  <c:v>0.42046666666666671</c:v>
                </c:pt>
                <c:pt idx="3">
                  <c:v>0.41609999999999997</c:v>
                </c:pt>
                <c:pt idx="4">
                  <c:v>0.41260000000000002</c:v>
                </c:pt>
                <c:pt idx="5">
                  <c:v>0.40820000000000006</c:v>
                </c:pt>
                <c:pt idx="6">
                  <c:v>0.40456666666666669</c:v>
                </c:pt>
                <c:pt idx="7">
                  <c:v>0.39963333333333334</c:v>
                </c:pt>
                <c:pt idx="8">
                  <c:v>0.39573333333333333</c:v>
                </c:pt>
                <c:pt idx="9">
                  <c:v>0.3926</c:v>
                </c:pt>
                <c:pt idx="10">
                  <c:v>0.39573333333333333</c:v>
                </c:pt>
                <c:pt idx="11">
                  <c:v>0.38570000000000004</c:v>
                </c:pt>
                <c:pt idx="12">
                  <c:v>0.38726666666666665</c:v>
                </c:pt>
                <c:pt idx="13">
                  <c:v>0.37453333333333333</c:v>
                </c:pt>
                <c:pt idx="14">
                  <c:v>0.37070000000000003</c:v>
                </c:pt>
                <c:pt idx="15">
                  <c:v>0.36680000000000001</c:v>
                </c:pt>
                <c:pt idx="16">
                  <c:v>0.36303333333333332</c:v>
                </c:pt>
                <c:pt idx="17">
                  <c:v>0.35926666666666662</c:v>
                </c:pt>
                <c:pt idx="18">
                  <c:v>0.35586666666666672</c:v>
                </c:pt>
                <c:pt idx="19">
                  <c:v>0.35223333333333334</c:v>
                </c:pt>
                <c:pt idx="20">
                  <c:v>0.34896666666666665</c:v>
                </c:pt>
                <c:pt idx="21">
                  <c:v>0.34570000000000006</c:v>
                </c:pt>
                <c:pt idx="22">
                  <c:v>0.3422</c:v>
                </c:pt>
                <c:pt idx="23">
                  <c:v>0.33916666666666667</c:v>
                </c:pt>
                <c:pt idx="24">
                  <c:v>0.33626666666666666</c:v>
                </c:pt>
                <c:pt idx="25">
                  <c:v>0.3332</c:v>
                </c:pt>
                <c:pt idx="26">
                  <c:v>0.33013333333333333</c:v>
                </c:pt>
                <c:pt idx="27">
                  <c:v>0.32713333333333333</c:v>
                </c:pt>
                <c:pt idx="28">
                  <c:v>0.32413333333333338</c:v>
                </c:pt>
                <c:pt idx="29">
                  <c:v>0.3213333333333333</c:v>
                </c:pt>
                <c:pt idx="30">
                  <c:v>0.31859999999999999</c:v>
                </c:pt>
                <c:pt idx="31">
                  <c:v>0.31556666666666666</c:v>
                </c:pt>
                <c:pt idx="32">
                  <c:v>0.31290000000000001</c:v>
                </c:pt>
                <c:pt idx="33">
                  <c:v>0.31046666666666667</c:v>
                </c:pt>
                <c:pt idx="34">
                  <c:v>0.30763333333333337</c:v>
                </c:pt>
                <c:pt idx="35">
                  <c:v>0.30513333333333331</c:v>
                </c:pt>
                <c:pt idx="36">
                  <c:v>0.30246666666666666</c:v>
                </c:pt>
                <c:pt idx="37">
                  <c:v>0.3000666666666667</c:v>
                </c:pt>
                <c:pt idx="38">
                  <c:v>0.29763333333333336</c:v>
                </c:pt>
                <c:pt idx="39">
                  <c:v>0.29543333333333333</c:v>
                </c:pt>
                <c:pt idx="40">
                  <c:v>0.29320000000000002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E2-42D5-89EF-C914D6D3D76A}"/>
            </c:ext>
          </c:extLst>
        </c:ser>
        <c:ser>
          <c:idx val="6"/>
          <c:order val="1"/>
          <c:tx>
            <c:strRef>
              <c:f>'resultados 3-12-2021'!$Q$6</c:f>
              <c:strCache>
                <c:ptCount val="1"/>
                <c:pt idx="0">
                  <c:v>WT w/ M-CoA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3-12-2021'!$R$8:$R$48</c:f>
              <c:numCache>
                <c:formatCode>General</c:formatCode>
                <c:ptCount val="41"/>
                <c:pt idx="0">
                  <c:v>0.38906666666666667</c:v>
                </c:pt>
                <c:pt idx="1">
                  <c:v>0.35159999999999997</c:v>
                </c:pt>
                <c:pt idx="2">
                  <c:v>0.31479999999999997</c:v>
                </c:pt>
                <c:pt idx="3">
                  <c:v>0.28649999999999998</c:v>
                </c:pt>
                <c:pt idx="4">
                  <c:v>0.27566666666666667</c:v>
                </c:pt>
                <c:pt idx="5">
                  <c:v>0.27333333333333337</c:v>
                </c:pt>
                <c:pt idx="6">
                  <c:v>0.27246666666666669</c:v>
                </c:pt>
                <c:pt idx="7">
                  <c:v>0.27156666666666668</c:v>
                </c:pt>
                <c:pt idx="8">
                  <c:v>0.27096666666666663</c:v>
                </c:pt>
                <c:pt idx="9">
                  <c:v>0.27040000000000003</c:v>
                </c:pt>
                <c:pt idx="10">
                  <c:v>0.26973333333333332</c:v>
                </c:pt>
                <c:pt idx="11">
                  <c:v>0.26926666666666671</c:v>
                </c:pt>
                <c:pt idx="12">
                  <c:v>0.26863333333333334</c:v>
                </c:pt>
                <c:pt idx="13">
                  <c:v>0.26816666666666666</c:v>
                </c:pt>
                <c:pt idx="14">
                  <c:v>0.2681</c:v>
                </c:pt>
                <c:pt idx="15">
                  <c:v>0.2676</c:v>
                </c:pt>
                <c:pt idx="16">
                  <c:v>0.2673666666666667</c:v>
                </c:pt>
                <c:pt idx="17">
                  <c:v>0.26723333333333338</c:v>
                </c:pt>
                <c:pt idx="18">
                  <c:v>0.26696666666666663</c:v>
                </c:pt>
                <c:pt idx="19">
                  <c:v>0.2669333333333333</c:v>
                </c:pt>
                <c:pt idx="20">
                  <c:v>0.26663333333333333</c:v>
                </c:pt>
                <c:pt idx="21">
                  <c:v>0.2663666666666667</c:v>
                </c:pt>
                <c:pt idx="22">
                  <c:v>0.26623333333333338</c:v>
                </c:pt>
                <c:pt idx="23">
                  <c:v>0.26603333333333329</c:v>
                </c:pt>
                <c:pt idx="24">
                  <c:v>0.26609999999999995</c:v>
                </c:pt>
                <c:pt idx="25">
                  <c:v>0.26603333333333334</c:v>
                </c:pt>
                <c:pt idx="26">
                  <c:v>0.26619999999999999</c:v>
                </c:pt>
                <c:pt idx="27">
                  <c:v>0.26650000000000001</c:v>
                </c:pt>
                <c:pt idx="28">
                  <c:v>0.26646666666666668</c:v>
                </c:pt>
                <c:pt idx="29">
                  <c:v>0.26683333333333331</c:v>
                </c:pt>
                <c:pt idx="30">
                  <c:v>0.26706666666666667</c:v>
                </c:pt>
                <c:pt idx="31">
                  <c:v>0.26696666666666663</c:v>
                </c:pt>
                <c:pt idx="32">
                  <c:v>0.26720000000000005</c:v>
                </c:pt>
                <c:pt idx="33">
                  <c:v>0.2673666666666667</c:v>
                </c:pt>
                <c:pt idx="34">
                  <c:v>0.26719999999999994</c:v>
                </c:pt>
                <c:pt idx="35">
                  <c:v>0.26726666666666671</c:v>
                </c:pt>
                <c:pt idx="36">
                  <c:v>0.26723333333333338</c:v>
                </c:pt>
                <c:pt idx="37">
                  <c:v>0.26720000000000005</c:v>
                </c:pt>
                <c:pt idx="38">
                  <c:v>0.26740000000000003</c:v>
                </c:pt>
                <c:pt idx="39">
                  <c:v>0.26746666666666669</c:v>
                </c:pt>
                <c:pt idx="40">
                  <c:v>0.26746666666666669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E2-42D5-89EF-C914D6D3D76A}"/>
            </c:ext>
          </c:extLst>
        </c:ser>
        <c:ser>
          <c:idx val="1"/>
          <c:order val="4"/>
          <c:tx>
            <c:strRef>
              <c:f>'resultados 3-12-2021'!$C$3</c:f>
              <c:strCache>
                <c:ptCount val="1"/>
                <c:pt idx="0">
                  <c:v>Branco (B)=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3-12-2021'!$F$8:$F$48</c:f>
              <c:numCache>
                <c:formatCode>General</c:formatCode>
                <c:ptCount val="41"/>
                <c:pt idx="0">
                  <c:v>0.39693333333333336</c:v>
                </c:pt>
                <c:pt idx="1">
                  <c:v>0.39816666666666661</c:v>
                </c:pt>
                <c:pt idx="2">
                  <c:v>0.39756666666666662</c:v>
                </c:pt>
                <c:pt idx="3">
                  <c:v>0.39739999999999998</c:v>
                </c:pt>
                <c:pt idx="4">
                  <c:v>0.39743333333333336</c:v>
                </c:pt>
                <c:pt idx="5">
                  <c:v>0.39740000000000003</c:v>
                </c:pt>
                <c:pt idx="6">
                  <c:v>0.39760000000000001</c:v>
                </c:pt>
                <c:pt idx="7">
                  <c:v>0.39766666666666667</c:v>
                </c:pt>
                <c:pt idx="8">
                  <c:v>0.39746666666666663</c:v>
                </c:pt>
                <c:pt idx="9">
                  <c:v>0.3977</c:v>
                </c:pt>
                <c:pt idx="10">
                  <c:v>0.39750000000000002</c:v>
                </c:pt>
                <c:pt idx="11">
                  <c:v>0.39756666666666662</c:v>
                </c:pt>
                <c:pt idx="12">
                  <c:v>0.39746666666666663</c:v>
                </c:pt>
                <c:pt idx="13">
                  <c:v>0.3977</c:v>
                </c:pt>
                <c:pt idx="14">
                  <c:v>0.39779999999999999</c:v>
                </c:pt>
                <c:pt idx="15">
                  <c:v>0.39793333333333331</c:v>
                </c:pt>
                <c:pt idx="16">
                  <c:v>0.39766666666666667</c:v>
                </c:pt>
                <c:pt idx="17">
                  <c:v>0.39766666666666667</c:v>
                </c:pt>
                <c:pt idx="18">
                  <c:v>0.39756666666666662</c:v>
                </c:pt>
                <c:pt idx="19">
                  <c:v>0.39756666666666668</c:v>
                </c:pt>
                <c:pt idx="20">
                  <c:v>0.39743333333333331</c:v>
                </c:pt>
                <c:pt idx="21">
                  <c:v>0.39756666666666668</c:v>
                </c:pt>
                <c:pt idx="22">
                  <c:v>0.39726666666666666</c:v>
                </c:pt>
                <c:pt idx="23">
                  <c:v>0.39706666666666668</c:v>
                </c:pt>
                <c:pt idx="24">
                  <c:v>0.39700000000000002</c:v>
                </c:pt>
                <c:pt idx="25">
                  <c:v>0.39706666666666668</c:v>
                </c:pt>
                <c:pt idx="26">
                  <c:v>0.39650000000000002</c:v>
                </c:pt>
                <c:pt idx="27">
                  <c:v>0.39650000000000002</c:v>
                </c:pt>
                <c:pt idx="28">
                  <c:v>0.39603333333333329</c:v>
                </c:pt>
                <c:pt idx="29">
                  <c:v>0.39579999999999999</c:v>
                </c:pt>
                <c:pt idx="30">
                  <c:v>0.3954333333333333</c:v>
                </c:pt>
                <c:pt idx="31">
                  <c:v>0.39516666666666667</c:v>
                </c:pt>
                <c:pt idx="32">
                  <c:v>0.39473333333333332</c:v>
                </c:pt>
                <c:pt idx="33">
                  <c:v>0.39460000000000001</c:v>
                </c:pt>
                <c:pt idx="34">
                  <c:v>0.3940333333333334</c:v>
                </c:pt>
                <c:pt idx="35">
                  <c:v>0.39373333333333332</c:v>
                </c:pt>
                <c:pt idx="36">
                  <c:v>0.39316666666666666</c:v>
                </c:pt>
                <c:pt idx="37">
                  <c:v>0.39290000000000003</c:v>
                </c:pt>
                <c:pt idx="38">
                  <c:v>0.39243333333333336</c:v>
                </c:pt>
                <c:pt idx="39">
                  <c:v>0.39229999999999993</c:v>
                </c:pt>
                <c:pt idx="40">
                  <c:v>0.39153333333333329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1E2-42D5-89EF-C914D6D3D76A}"/>
            </c:ext>
          </c:extLst>
        </c:ser>
        <c:ser>
          <c:idx val="2"/>
          <c:order val="5"/>
          <c:tx>
            <c:strRef>
              <c:f>'resultados 3-12-2021'!$G$3</c:f>
              <c:strCache>
                <c:ptCount val="1"/>
                <c:pt idx="0">
                  <c:v>Ensaio (R)=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'resultados 3-12-2021'!$B$8:$B$48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'resultados 3-12-2021'!$J$8:$J$48</c:f>
              <c:numCache>
                <c:formatCode>General</c:formatCode>
                <c:ptCount val="41"/>
                <c:pt idx="0">
                  <c:v>0.40395000000000003</c:v>
                </c:pt>
                <c:pt idx="1">
                  <c:v>0.40195000000000003</c:v>
                </c:pt>
                <c:pt idx="2">
                  <c:v>0.40189999999999998</c:v>
                </c:pt>
                <c:pt idx="3">
                  <c:v>0.40149999999999997</c:v>
                </c:pt>
                <c:pt idx="4">
                  <c:v>0.40110000000000001</c:v>
                </c:pt>
                <c:pt idx="5">
                  <c:v>0.4007</c:v>
                </c:pt>
                <c:pt idx="6">
                  <c:v>0.40029999999999999</c:v>
                </c:pt>
                <c:pt idx="7">
                  <c:v>0.39990000000000003</c:v>
                </c:pt>
                <c:pt idx="8">
                  <c:v>0.39929999999999999</c:v>
                </c:pt>
                <c:pt idx="9">
                  <c:v>0.39900000000000002</c:v>
                </c:pt>
                <c:pt idx="10">
                  <c:v>0.39865</c:v>
                </c:pt>
                <c:pt idx="11">
                  <c:v>0.39824999999999999</c:v>
                </c:pt>
                <c:pt idx="12">
                  <c:v>0.39775000000000005</c:v>
                </c:pt>
                <c:pt idx="13">
                  <c:v>0.39690000000000003</c:v>
                </c:pt>
                <c:pt idx="14">
                  <c:v>0.39695000000000003</c:v>
                </c:pt>
                <c:pt idx="15">
                  <c:v>0.39629999999999999</c:v>
                </c:pt>
                <c:pt idx="16">
                  <c:v>0.39585000000000004</c:v>
                </c:pt>
                <c:pt idx="17">
                  <c:v>0.39534999999999998</c:v>
                </c:pt>
                <c:pt idx="18">
                  <c:v>0.39465</c:v>
                </c:pt>
                <c:pt idx="19">
                  <c:v>0.39444999999999997</c:v>
                </c:pt>
                <c:pt idx="20">
                  <c:v>0.39375000000000004</c:v>
                </c:pt>
                <c:pt idx="21">
                  <c:v>0.39319999999999999</c:v>
                </c:pt>
                <c:pt idx="22">
                  <c:v>0.39265</c:v>
                </c:pt>
                <c:pt idx="23">
                  <c:v>0.39215</c:v>
                </c:pt>
                <c:pt idx="24">
                  <c:v>0.39155000000000001</c:v>
                </c:pt>
                <c:pt idx="25">
                  <c:v>0.3911</c:v>
                </c:pt>
                <c:pt idx="26">
                  <c:v>0.39055000000000001</c:v>
                </c:pt>
                <c:pt idx="27">
                  <c:v>0.39024999999999999</c:v>
                </c:pt>
                <c:pt idx="28">
                  <c:v>0.3896</c:v>
                </c:pt>
                <c:pt idx="29">
                  <c:v>0.3891</c:v>
                </c:pt>
                <c:pt idx="30">
                  <c:v>0.38885000000000003</c:v>
                </c:pt>
                <c:pt idx="31">
                  <c:v>0.38815</c:v>
                </c:pt>
                <c:pt idx="32">
                  <c:v>0.38769999999999999</c:v>
                </c:pt>
                <c:pt idx="33">
                  <c:v>0.38729999999999998</c:v>
                </c:pt>
                <c:pt idx="34">
                  <c:v>0.38650000000000001</c:v>
                </c:pt>
                <c:pt idx="35">
                  <c:v>0.38614999999999999</c:v>
                </c:pt>
                <c:pt idx="36">
                  <c:v>0.38555</c:v>
                </c:pt>
                <c:pt idx="37">
                  <c:v>0.38500000000000001</c:v>
                </c:pt>
                <c:pt idx="38">
                  <c:v>0.38469999999999999</c:v>
                </c:pt>
                <c:pt idx="39">
                  <c:v>0.38414999999999999</c:v>
                </c:pt>
                <c:pt idx="40">
                  <c:v>0.38355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1E2-42D5-89EF-C914D6D3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564432"/>
        <c:axId val="-65256225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'resultados 3-12-2021'!$AJ$6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'resultados 3-12-2021'!$AL$8:$AL$48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0.5164333333333333</c:v>
                      </c:pt>
                      <c:pt idx="1">
                        <c:v>0.51286666666666669</c:v>
                      </c:pt>
                      <c:pt idx="2">
                        <c:v>0.50600000000000001</c:v>
                      </c:pt>
                      <c:pt idx="3">
                        <c:v>0.49926666666666669</c:v>
                      </c:pt>
                      <c:pt idx="4">
                        <c:v>0.49213333333333331</c:v>
                      </c:pt>
                      <c:pt idx="5">
                        <c:v>0.4847333333333334</c:v>
                      </c:pt>
                      <c:pt idx="6">
                        <c:v>0.47760000000000002</c:v>
                      </c:pt>
                      <c:pt idx="7">
                        <c:v>0.47009999999999996</c:v>
                      </c:pt>
                      <c:pt idx="8">
                        <c:v>0.46323333333333333</c:v>
                      </c:pt>
                      <c:pt idx="9">
                        <c:v>0.45666666666666672</c:v>
                      </c:pt>
                      <c:pt idx="10">
                        <c:v>0.44930000000000003</c:v>
                      </c:pt>
                      <c:pt idx="11">
                        <c:v>0.44336666666666663</c:v>
                      </c:pt>
                      <c:pt idx="12">
                        <c:v>0.43706666666666666</c:v>
                      </c:pt>
                      <c:pt idx="13">
                        <c:v>0.43080000000000002</c:v>
                      </c:pt>
                      <c:pt idx="14">
                        <c:v>0.42503333333333337</c:v>
                      </c:pt>
                      <c:pt idx="15">
                        <c:v>0.41920000000000002</c:v>
                      </c:pt>
                      <c:pt idx="16">
                        <c:v>0.41386666666666666</c:v>
                      </c:pt>
                      <c:pt idx="17">
                        <c:v>0.40860000000000002</c:v>
                      </c:pt>
                      <c:pt idx="18">
                        <c:v>0.40349999999999997</c:v>
                      </c:pt>
                      <c:pt idx="19">
                        <c:v>0.39973333333333333</c:v>
                      </c:pt>
                      <c:pt idx="20">
                        <c:v>0.39446666666666669</c:v>
                      </c:pt>
                      <c:pt idx="21">
                        <c:v>0.3903666666666667</c:v>
                      </c:pt>
                      <c:pt idx="22">
                        <c:v>0.38633333333333336</c:v>
                      </c:pt>
                      <c:pt idx="23">
                        <c:v>0.3831</c:v>
                      </c:pt>
                      <c:pt idx="24">
                        <c:v>0.38059999999999999</c:v>
                      </c:pt>
                      <c:pt idx="25">
                        <c:v>0.37833333333333335</c:v>
                      </c:pt>
                      <c:pt idx="26">
                        <c:v>0.37626666666666669</c:v>
                      </c:pt>
                      <c:pt idx="27">
                        <c:v>0.37543333333333334</c:v>
                      </c:pt>
                      <c:pt idx="28">
                        <c:v>0.37459999999999999</c:v>
                      </c:pt>
                      <c:pt idx="29">
                        <c:v>0.37423333333333336</c:v>
                      </c:pt>
                      <c:pt idx="30">
                        <c:v>0.37389999999999995</c:v>
                      </c:pt>
                      <c:pt idx="31">
                        <c:v>0.37356666666666666</c:v>
                      </c:pt>
                      <c:pt idx="32">
                        <c:v>0.37343333333333328</c:v>
                      </c:pt>
                      <c:pt idx="33">
                        <c:v>0.37276666666666669</c:v>
                      </c:pt>
                      <c:pt idx="34">
                        <c:v>0.37246666666666667</c:v>
                      </c:pt>
                      <c:pt idx="35">
                        <c:v>0.37236666666666668</c:v>
                      </c:pt>
                      <c:pt idx="36">
                        <c:v>0.37246666666666667</c:v>
                      </c:pt>
                      <c:pt idx="37">
                        <c:v>0.37183333333333329</c:v>
                      </c:pt>
                      <c:pt idx="38">
                        <c:v>0.37240000000000001</c:v>
                      </c:pt>
                      <c:pt idx="39">
                        <c:v>0.37209999999999993</c:v>
                      </c:pt>
                      <c:pt idx="40">
                        <c:v>0.37270000000000003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1E2-42D5-89EF-C914D6D3D76A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3-12-2021'!$AN$6</c15:sqref>
                        </c15:formulaRef>
                      </c:ext>
                    </c:extLst>
                    <c:strCache>
                      <c:ptCount val="1"/>
                      <c:pt idx="0">
                        <c:v>183∆fas1+pTA1_FASIIb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3-12-2021'!$AP$8:$AP$48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0.49763333333333332</c:v>
                      </c:pt>
                      <c:pt idx="1">
                        <c:v>0.48983333333333334</c:v>
                      </c:pt>
                      <c:pt idx="2">
                        <c:v>0.48183333333333334</c:v>
                      </c:pt>
                      <c:pt idx="3">
                        <c:v>0.47306666666666669</c:v>
                      </c:pt>
                      <c:pt idx="4">
                        <c:v>0.46490000000000004</c:v>
                      </c:pt>
                      <c:pt idx="5">
                        <c:v>0.4572</c:v>
                      </c:pt>
                      <c:pt idx="6">
                        <c:v>0.44896666666666668</c:v>
                      </c:pt>
                      <c:pt idx="7">
                        <c:v>0.44113333333333332</c:v>
                      </c:pt>
                      <c:pt idx="8">
                        <c:v>0.43306666666666666</c:v>
                      </c:pt>
                      <c:pt idx="9">
                        <c:v>0.42540000000000006</c:v>
                      </c:pt>
                      <c:pt idx="10">
                        <c:v>0.41759999999999997</c:v>
                      </c:pt>
                      <c:pt idx="11">
                        <c:v>0.41036666666666671</c:v>
                      </c:pt>
                      <c:pt idx="12">
                        <c:v>0.4037</c:v>
                      </c:pt>
                      <c:pt idx="13">
                        <c:v>0.39706666666666668</c:v>
                      </c:pt>
                      <c:pt idx="14">
                        <c:v>0.39129999999999998</c:v>
                      </c:pt>
                      <c:pt idx="15">
                        <c:v>0.38539999999999996</c:v>
                      </c:pt>
                      <c:pt idx="16">
                        <c:v>0.3793333333333333</c:v>
                      </c:pt>
                      <c:pt idx="17">
                        <c:v>0.37436666666666668</c:v>
                      </c:pt>
                      <c:pt idx="18">
                        <c:v>0.3695</c:v>
                      </c:pt>
                      <c:pt idx="19">
                        <c:v>0.36460000000000004</c:v>
                      </c:pt>
                      <c:pt idx="20">
                        <c:v>0.36093333333333333</c:v>
                      </c:pt>
                      <c:pt idx="21">
                        <c:v>0.35749999999999998</c:v>
                      </c:pt>
                      <c:pt idx="22">
                        <c:v>0.35510000000000003</c:v>
                      </c:pt>
                      <c:pt idx="23">
                        <c:v>0.35329999999999995</c:v>
                      </c:pt>
                      <c:pt idx="24">
                        <c:v>0.35159999999999997</c:v>
                      </c:pt>
                      <c:pt idx="25">
                        <c:v>0.3499666666666667</c:v>
                      </c:pt>
                      <c:pt idx="26">
                        <c:v>0.34910000000000002</c:v>
                      </c:pt>
                      <c:pt idx="27">
                        <c:v>0.34866666666666668</c:v>
                      </c:pt>
                      <c:pt idx="28">
                        <c:v>0.34820000000000001</c:v>
                      </c:pt>
                      <c:pt idx="29">
                        <c:v>0.34810000000000002</c:v>
                      </c:pt>
                      <c:pt idx="30">
                        <c:v>0.34783333333333327</c:v>
                      </c:pt>
                      <c:pt idx="31">
                        <c:v>0.34773333333333339</c:v>
                      </c:pt>
                      <c:pt idx="32">
                        <c:v>0.34719999999999995</c:v>
                      </c:pt>
                      <c:pt idx="33">
                        <c:v>0.34699999999999998</c:v>
                      </c:pt>
                      <c:pt idx="34">
                        <c:v>0.34663333333333335</c:v>
                      </c:pt>
                      <c:pt idx="35">
                        <c:v>0.34699999999999998</c:v>
                      </c:pt>
                      <c:pt idx="36">
                        <c:v>0.34676666666666667</c:v>
                      </c:pt>
                      <c:pt idx="37">
                        <c:v>0.34666666666666668</c:v>
                      </c:pt>
                      <c:pt idx="38">
                        <c:v>0.34660000000000002</c:v>
                      </c:pt>
                      <c:pt idx="39">
                        <c:v>0.34656666666666669</c:v>
                      </c:pt>
                      <c:pt idx="40">
                        <c:v>0.34670000000000001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1E2-42D5-89EF-C914D6D3D76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3-12-2021'!$BH$6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w/o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3-12-2021'!$BJ$8:$BJ$48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0.50719999999999998</c:v>
                      </c:pt>
                      <c:pt idx="1">
                        <c:v>0.50053333333333339</c:v>
                      </c:pt>
                      <c:pt idx="2">
                        <c:v>0.49489999999999995</c:v>
                      </c:pt>
                      <c:pt idx="3">
                        <c:v>0.48783333333333334</c:v>
                      </c:pt>
                      <c:pt idx="4">
                        <c:v>0.48103333333333337</c:v>
                      </c:pt>
                      <c:pt idx="5">
                        <c:v>0.47373333333333334</c:v>
                      </c:pt>
                      <c:pt idx="6">
                        <c:v>0.46670000000000006</c:v>
                      </c:pt>
                      <c:pt idx="7">
                        <c:v>0.45953333333333335</c:v>
                      </c:pt>
                      <c:pt idx="8">
                        <c:v>0.45273333333333327</c:v>
                      </c:pt>
                      <c:pt idx="9">
                        <c:v>0.44636666666666663</c:v>
                      </c:pt>
                      <c:pt idx="10">
                        <c:v>0.4395</c:v>
                      </c:pt>
                      <c:pt idx="11">
                        <c:v>0.43290000000000006</c:v>
                      </c:pt>
                      <c:pt idx="12">
                        <c:v>0.42670000000000002</c:v>
                      </c:pt>
                      <c:pt idx="13">
                        <c:v>0.42070000000000002</c:v>
                      </c:pt>
                      <c:pt idx="14">
                        <c:v>0.41526666666666667</c:v>
                      </c:pt>
                      <c:pt idx="15">
                        <c:v>0.40956666666666663</c:v>
                      </c:pt>
                      <c:pt idx="16">
                        <c:v>0.4044666666666667</c:v>
                      </c:pt>
                      <c:pt idx="17">
                        <c:v>0.39909999999999995</c:v>
                      </c:pt>
                      <c:pt idx="18">
                        <c:v>0.39413333333333328</c:v>
                      </c:pt>
                      <c:pt idx="19">
                        <c:v>0.3891</c:v>
                      </c:pt>
                      <c:pt idx="20">
                        <c:v>0.38423333333333337</c:v>
                      </c:pt>
                      <c:pt idx="21">
                        <c:v>0.37969999999999998</c:v>
                      </c:pt>
                      <c:pt idx="22">
                        <c:v>0.37506666666666666</c:v>
                      </c:pt>
                      <c:pt idx="23">
                        <c:v>0.37076666666666663</c:v>
                      </c:pt>
                      <c:pt idx="24">
                        <c:v>0.36646666666666672</c:v>
                      </c:pt>
                      <c:pt idx="25">
                        <c:v>0.36246666666666671</c:v>
                      </c:pt>
                      <c:pt idx="26">
                        <c:v>0.3589</c:v>
                      </c:pt>
                      <c:pt idx="27">
                        <c:v>0.35546666666666665</c:v>
                      </c:pt>
                      <c:pt idx="28">
                        <c:v>0.35249999999999998</c:v>
                      </c:pt>
                      <c:pt idx="29">
                        <c:v>0.35003333333333336</c:v>
                      </c:pt>
                      <c:pt idx="30">
                        <c:v>0.34769999999999995</c:v>
                      </c:pt>
                      <c:pt idx="31">
                        <c:v>0.34616666666666668</c:v>
                      </c:pt>
                      <c:pt idx="32">
                        <c:v>0.34499999999999997</c:v>
                      </c:pt>
                      <c:pt idx="33">
                        <c:v>0.34346666666666664</c:v>
                      </c:pt>
                      <c:pt idx="34">
                        <c:v>0.34296666666666664</c:v>
                      </c:pt>
                      <c:pt idx="35">
                        <c:v>0.34263333333333335</c:v>
                      </c:pt>
                      <c:pt idx="36">
                        <c:v>0.34223333333333333</c:v>
                      </c:pt>
                      <c:pt idx="37">
                        <c:v>0.34229999999999999</c:v>
                      </c:pt>
                      <c:pt idx="38">
                        <c:v>0.34173333333333339</c:v>
                      </c:pt>
                      <c:pt idx="39">
                        <c:v>0.34169999999999995</c:v>
                      </c:pt>
                      <c:pt idx="40">
                        <c:v>0.34139999999999998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B1E2-42D5-89EF-C914D6D3D76A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3-12-2021'!$BL$6</c15:sqref>
                        </c15:formulaRef>
                      </c:ext>
                    </c:extLst>
                    <c:strCache>
                      <c:ptCount val="1"/>
                      <c:pt idx="0">
                        <c:v>183∆fas2+pTA1_FASIIb w/ M-CoA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3-12-2021'!$B$8:$B$48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3-12-2021'!$BN$8:$BN$48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0.49230000000000002</c:v>
                      </c:pt>
                      <c:pt idx="1">
                        <c:v>0.48486666666666672</c:v>
                      </c:pt>
                      <c:pt idx="2">
                        <c:v>0.47820000000000001</c:v>
                      </c:pt>
                      <c:pt idx="3">
                        <c:v>0.47019999999999995</c:v>
                      </c:pt>
                      <c:pt idx="4">
                        <c:v>0.46110000000000001</c:v>
                      </c:pt>
                      <c:pt idx="5">
                        <c:v>0.45216666666666666</c:v>
                      </c:pt>
                      <c:pt idx="6">
                        <c:v>0.44333333333333336</c:v>
                      </c:pt>
                      <c:pt idx="7">
                        <c:v>0.43413333333333332</c:v>
                      </c:pt>
                      <c:pt idx="8">
                        <c:v>0.42563333333333336</c:v>
                      </c:pt>
                      <c:pt idx="9">
                        <c:v>0.4175666666666667</c:v>
                      </c:pt>
                      <c:pt idx="10">
                        <c:v>0.41023333333333328</c:v>
                      </c:pt>
                      <c:pt idx="11">
                        <c:v>0.40256666666666668</c:v>
                      </c:pt>
                      <c:pt idx="12">
                        <c:v>0.39599999999999996</c:v>
                      </c:pt>
                      <c:pt idx="13">
                        <c:v>0.38899999999999996</c:v>
                      </c:pt>
                      <c:pt idx="14">
                        <c:v>0.38336666666666669</c:v>
                      </c:pt>
                      <c:pt idx="15">
                        <c:v>0.37723333333333331</c:v>
                      </c:pt>
                      <c:pt idx="16">
                        <c:v>0.3715</c:v>
                      </c:pt>
                      <c:pt idx="17">
                        <c:v>0.36643333333333333</c:v>
                      </c:pt>
                      <c:pt idx="18">
                        <c:v>0.36189999999999994</c:v>
                      </c:pt>
                      <c:pt idx="19">
                        <c:v>0.35726666666666668</c:v>
                      </c:pt>
                      <c:pt idx="20">
                        <c:v>0.35379999999999995</c:v>
                      </c:pt>
                      <c:pt idx="21">
                        <c:v>0.35103333333333336</c:v>
                      </c:pt>
                      <c:pt idx="22">
                        <c:v>0.34906666666666664</c:v>
                      </c:pt>
                      <c:pt idx="23">
                        <c:v>0.34713333333333329</c:v>
                      </c:pt>
                      <c:pt idx="24">
                        <c:v>0.34676666666666667</c:v>
                      </c:pt>
                      <c:pt idx="25">
                        <c:v>0.34546666666666664</c:v>
                      </c:pt>
                      <c:pt idx="26">
                        <c:v>0.34473333333333334</c:v>
                      </c:pt>
                      <c:pt idx="27">
                        <c:v>0.34466666666666668</c:v>
                      </c:pt>
                      <c:pt idx="28">
                        <c:v>0.34426666666666667</c:v>
                      </c:pt>
                      <c:pt idx="29">
                        <c:v>0.34406666666666669</c:v>
                      </c:pt>
                      <c:pt idx="30">
                        <c:v>0.34403333333333336</c:v>
                      </c:pt>
                      <c:pt idx="31">
                        <c:v>0.34369999999999995</c:v>
                      </c:pt>
                      <c:pt idx="32">
                        <c:v>0.34326666666666666</c:v>
                      </c:pt>
                      <c:pt idx="33">
                        <c:v>0.34336666666666665</c:v>
                      </c:pt>
                      <c:pt idx="34">
                        <c:v>0.34323333333333333</c:v>
                      </c:pt>
                      <c:pt idx="35">
                        <c:v>0.34303333333333336</c:v>
                      </c:pt>
                      <c:pt idx="36">
                        <c:v>0.34306666666666663</c:v>
                      </c:pt>
                      <c:pt idx="37">
                        <c:v>0.3427</c:v>
                      </c:pt>
                      <c:pt idx="38">
                        <c:v>0.34266666666666667</c:v>
                      </c:pt>
                      <c:pt idx="39">
                        <c:v>0.34250000000000003</c:v>
                      </c:pt>
                      <c:pt idx="40">
                        <c:v>0.3424666666666667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B1E2-42D5-89EF-C914D6D3D76A}"/>
                  </c:ext>
                </c:extLst>
              </c15:ser>
            </c15:filteredScatterSeries>
          </c:ext>
        </c:extLst>
      </c:scatterChart>
      <c:valAx>
        <c:axId val="-652564432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7497841537230173"/>
              <c:y val="0.907210256410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2562256"/>
        <c:crosses val="autoZero"/>
        <c:crossBetween val="midCat"/>
      </c:valAx>
      <c:valAx>
        <c:axId val="-652562256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NADPH (abs)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25644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image" Target="../media/image2.emf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178594</xdr:colOff>
      <xdr:row>46</xdr:row>
      <xdr:rowOff>3175</xdr:rowOff>
    </xdr:from>
    <xdr:to>
      <xdr:col>18</xdr:col>
      <xdr:colOff>280988</xdr:colOff>
      <xdr:row>63</xdr:row>
      <xdr:rowOff>166687</xdr:rowOff>
    </xdr:to>
    <xdr:grpSp>
      <xdr:nvGrpSpPr>
        <xdr:cNvPr id="11" name="Grupo 10"/>
        <xdr:cNvGrpSpPr/>
      </xdr:nvGrpSpPr>
      <xdr:grpSpPr>
        <a:xfrm>
          <a:off x="7036594" y="8766175"/>
          <a:ext cx="5400675" cy="3402012"/>
          <a:chOff x="6858000" y="2455863"/>
          <a:chExt cx="5400676" cy="3402012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="" xmlns:a16="http://schemas.microsoft.com/office/drawing/2014/main" id="{06A1F99E-E062-4C3E-B6B8-86B53B379DA4}"/>
              </a:ext>
            </a:extLst>
          </xdr:cNvPr>
          <xdr:cNvGraphicFramePr>
            <a:graphicFrameLocks/>
          </xdr:cNvGraphicFramePr>
        </xdr:nvGraphicFramePr>
        <xdr:xfrm>
          <a:off x="6858000" y="2455863"/>
          <a:ext cx="5400676" cy="34020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8EBDAB87-9F4D-4068-9AAC-51B6138155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67913" y="2965450"/>
            <a:ext cx="2245701" cy="771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15</xdr:col>
      <xdr:colOff>84138</xdr:colOff>
      <xdr:row>27</xdr:row>
      <xdr:rowOff>46037</xdr:rowOff>
    </xdr:from>
    <xdr:to>
      <xdr:col>26</xdr:col>
      <xdr:colOff>146844</xdr:colOff>
      <xdr:row>50</xdr:row>
      <xdr:rowOff>7936</xdr:rowOff>
    </xdr:to>
    <xdr:grpSp>
      <xdr:nvGrpSpPr>
        <xdr:cNvPr id="8" name="Grupo 7"/>
        <xdr:cNvGrpSpPr/>
      </xdr:nvGrpSpPr>
      <xdr:grpSpPr>
        <a:xfrm>
          <a:off x="10240169" y="5189537"/>
          <a:ext cx="7135019" cy="4343399"/>
          <a:chOff x="13712825" y="2816225"/>
          <a:chExt cx="7099300" cy="4343399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309D7D51-45E7-489C-BDB2-25695EA1FB90}"/>
              </a:ext>
            </a:extLst>
          </xdr:cNvPr>
          <xdr:cNvGraphicFramePr>
            <a:graphicFrameLocks/>
          </xdr:cNvGraphicFramePr>
        </xdr:nvGraphicFramePr>
        <xdr:xfrm>
          <a:off x="13712825" y="2816225"/>
          <a:ext cx="7099300" cy="4343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51B05174-6CD9-4575-84E1-9C9873F558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45150" y="3286125"/>
            <a:ext cx="2245701" cy="581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20</xdr:col>
      <xdr:colOff>63500</xdr:colOff>
      <xdr:row>46</xdr:row>
      <xdr:rowOff>174625</xdr:rowOff>
    </xdr:from>
    <xdr:to>
      <xdr:col>31</xdr:col>
      <xdr:colOff>301625</xdr:colOff>
      <xdr:row>69</xdr:row>
      <xdr:rowOff>136524</xdr:rowOff>
    </xdr:to>
    <xdr:grpSp>
      <xdr:nvGrpSpPr>
        <xdr:cNvPr id="9" name="Grupo 8"/>
        <xdr:cNvGrpSpPr/>
      </xdr:nvGrpSpPr>
      <xdr:grpSpPr>
        <a:xfrm>
          <a:off x="13648531" y="8937625"/>
          <a:ext cx="7131844" cy="4343399"/>
          <a:chOff x="3254375" y="8763000"/>
          <a:chExt cx="7096125" cy="434339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="" xmlns:a16="http://schemas.microsoft.com/office/drawing/2014/main" id="{5912B931-EA0F-461B-B76E-23BF1B21DABC}"/>
              </a:ext>
            </a:extLst>
          </xdr:cNvPr>
          <xdr:cNvGraphicFramePr>
            <a:graphicFrameLocks/>
          </xdr:cNvGraphicFramePr>
        </xdr:nvGraphicFramePr>
        <xdr:xfrm>
          <a:off x="3254375" y="8763000"/>
          <a:ext cx="7096125" cy="4343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7344DE8B-8DB6-49BE-A790-C9886BFC05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4300" y="8963025"/>
            <a:ext cx="2241306" cy="962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321469</xdr:colOff>
      <xdr:row>9</xdr:row>
      <xdr:rowOff>23812</xdr:rowOff>
    </xdr:from>
    <xdr:to>
      <xdr:col>12</xdr:col>
      <xdr:colOff>297659</xdr:colOff>
      <xdr:row>30</xdr:row>
      <xdr:rowOff>80961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06A1F99E-E062-4C3E-B6B8-86B53B37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559593</xdr:colOff>
      <xdr:row>7</xdr:row>
      <xdr:rowOff>119062</xdr:rowOff>
    </xdr:from>
    <xdr:to>
      <xdr:col>49</xdr:col>
      <xdr:colOff>428624</xdr:colOff>
      <xdr:row>26</xdr:row>
      <xdr:rowOff>104774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06A1F99E-E062-4C3E-B6B8-86B53B37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202405</xdr:colOff>
      <xdr:row>18</xdr:row>
      <xdr:rowOff>47625</xdr:rowOff>
    </xdr:from>
    <xdr:to>
      <xdr:col>67</xdr:col>
      <xdr:colOff>464342</xdr:colOff>
      <xdr:row>37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06A1F99E-E062-4C3E-B6B8-86B53B37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547687</xdr:colOff>
      <xdr:row>7</xdr:row>
      <xdr:rowOff>178594</xdr:rowOff>
    </xdr:from>
    <xdr:to>
      <xdr:col>65</xdr:col>
      <xdr:colOff>333374</xdr:colOff>
      <xdr:row>24</xdr:row>
      <xdr:rowOff>92868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06A1F99E-E062-4C3E-B6B8-86B53B37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51</xdr:row>
      <xdr:rowOff>0</xdr:rowOff>
    </xdr:from>
    <xdr:to>
      <xdr:col>54</xdr:col>
      <xdr:colOff>575193</xdr:colOff>
      <xdr:row>64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442548</xdr:colOff>
      <xdr:row>49</xdr:row>
      <xdr:rowOff>180974</xdr:rowOff>
    </xdr:from>
    <xdr:to>
      <xdr:col>21</xdr:col>
      <xdr:colOff>473969</xdr:colOff>
      <xdr:row>68</xdr:row>
      <xdr:rowOff>71474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193285</xdr:colOff>
      <xdr:row>75</xdr:row>
      <xdr:rowOff>162092</xdr:rowOff>
    </xdr:from>
    <xdr:to>
      <xdr:col>34</xdr:col>
      <xdr:colOff>106673</xdr:colOff>
      <xdr:row>88</xdr:row>
      <xdr:rowOff>171617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448959</xdr:colOff>
      <xdr:row>85</xdr:row>
      <xdr:rowOff>159306</xdr:rowOff>
    </xdr:from>
    <xdr:to>
      <xdr:col>21</xdr:col>
      <xdr:colOff>480380</xdr:colOff>
      <xdr:row>98</xdr:row>
      <xdr:rowOff>22806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529167</xdr:colOff>
      <xdr:row>51</xdr:row>
      <xdr:rowOff>10583</xdr:rowOff>
    </xdr:from>
    <xdr:to>
      <xdr:col>44</xdr:col>
      <xdr:colOff>255953</xdr:colOff>
      <xdr:row>64</xdr:row>
      <xdr:rowOff>20108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232833</xdr:colOff>
      <xdr:row>64</xdr:row>
      <xdr:rowOff>148167</xdr:rowOff>
    </xdr:from>
    <xdr:to>
      <xdr:col>34</xdr:col>
      <xdr:colOff>160702</xdr:colOff>
      <xdr:row>77</xdr:row>
      <xdr:rowOff>157692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51</xdr:row>
      <xdr:rowOff>0</xdr:rowOff>
    </xdr:from>
    <xdr:to>
      <xdr:col>54</xdr:col>
      <xdr:colOff>548944</xdr:colOff>
      <xdr:row>64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592389</xdr:colOff>
      <xdr:row>69</xdr:row>
      <xdr:rowOff>40106</xdr:rowOff>
    </xdr:from>
    <xdr:to>
      <xdr:col>22</xdr:col>
      <xdr:colOff>20560</xdr:colOff>
      <xdr:row>87</xdr:row>
      <xdr:rowOff>121106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349250</xdr:colOff>
      <xdr:row>47</xdr:row>
      <xdr:rowOff>63500</xdr:rowOff>
    </xdr:from>
    <xdr:to>
      <xdr:col>32</xdr:col>
      <xdr:colOff>94921</xdr:colOff>
      <xdr:row>65</xdr:row>
      <xdr:rowOff>144500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83918392-493A-409F-ABF7-3E93AED7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62</xdr:row>
      <xdr:rowOff>63500</xdr:rowOff>
    </xdr:from>
    <xdr:to>
      <xdr:col>4</xdr:col>
      <xdr:colOff>365125</xdr:colOff>
      <xdr:row>76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43</xdr:row>
      <xdr:rowOff>47625</xdr:rowOff>
    </xdr:from>
    <xdr:to>
      <xdr:col>15</xdr:col>
      <xdr:colOff>228600</xdr:colOff>
      <xdr:row>57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92075</xdr:colOff>
      <xdr:row>0</xdr:row>
      <xdr:rowOff>0</xdr:rowOff>
    </xdr:from>
    <xdr:to>
      <xdr:col>31</xdr:col>
      <xdr:colOff>396875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79375</xdr:colOff>
      <xdr:row>79</xdr:row>
      <xdr:rowOff>63500</xdr:rowOff>
    </xdr:from>
    <xdr:to>
      <xdr:col>4</xdr:col>
      <xdr:colOff>682625</xdr:colOff>
      <xdr:row>93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6877722F-DE93-477C-A46F-A0B1B40E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71804</xdr:rowOff>
    </xdr:from>
    <xdr:to>
      <xdr:col>5</xdr:col>
      <xdr:colOff>114300</xdr:colOff>
      <xdr:row>59</xdr:row>
      <xdr:rowOff>148004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63500</xdr:colOff>
      <xdr:row>16</xdr:row>
      <xdr:rowOff>95250</xdr:rowOff>
    </xdr:from>
    <xdr:to>
      <xdr:col>31</xdr:col>
      <xdr:colOff>368300</xdr:colOff>
      <xdr:row>30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596900</xdr:colOff>
      <xdr:row>31</xdr:row>
      <xdr:rowOff>107950</xdr:rowOff>
    </xdr:from>
    <xdr:to>
      <xdr:col>31</xdr:col>
      <xdr:colOff>292100</xdr:colOff>
      <xdr:row>45</xdr:row>
      <xdr:rowOff>184150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209550</xdr:colOff>
      <xdr:row>59</xdr:row>
      <xdr:rowOff>0</xdr:rowOff>
    </xdr:from>
    <xdr:to>
      <xdr:col>15</xdr:col>
      <xdr:colOff>514350</xdr:colOff>
      <xdr:row>73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597694</xdr:colOff>
      <xdr:row>13</xdr:row>
      <xdr:rowOff>73025</xdr:rowOff>
    </xdr:from>
    <xdr:to>
      <xdr:col>16</xdr:col>
      <xdr:colOff>228600</xdr:colOff>
      <xdr:row>27</xdr:row>
      <xdr:rowOff>149225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609600</xdr:colOff>
      <xdr:row>44</xdr:row>
      <xdr:rowOff>152400</xdr:rowOff>
    </xdr:from>
    <xdr:to>
      <xdr:col>10</xdr:col>
      <xdr:colOff>209550</xdr:colOff>
      <xdr:row>59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62</xdr:row>
      <xdr:rowOff>63500</xdr:rowOff>
    </xdr:from>
    <xdr:to>
      <xdr:col>4</xdr:col>
      <xdr:colOff>365125</xdr:colOff>
      <xdr:row>76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43</xdr:row>
      <xdr:rowOff>47625</xdr:rowOff>
    </xdr:from>
    <xdr:to>
      <xdr:col>15</xdr:col>
      <xdr:colOff>228600</xdr:colOff>
      <xdr:row>57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92075</xdr:colOff>
      <xdr:row>0</xdr:row>
      <xdr:rowOff>0</xdr:rowOff>
    </xdr:from>
    <xdr:to>
      <xdr:col>31</xdr:col>
      <xdr:colOff>396875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79375</xdr:colOff>
      <xdr:row>79</xdr:row>
      <xdr:rowOff>63500</xdr:rowOff>
    </xdr:from>
    <xdr:to>
      <xdr:col>4</xdr:col>
      <xdr:colOff>682625</xdr:colOff>
      <xdr:row>93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6877722F-DE93-477C-A46F-A0B1B40E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71804</xdr:rowOff>
    </xdr:from>
    <xdr:to>
      <xdr:col>5</xdr:col>
      <xdr:colOff>114300</xdr:colOff>
      <xdr:row>59</xdr:row>
      <xdr:rowOff>148004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63500</xdr:colOff>
      <xdr:row>16</xdr:row>
      <xdr:rowOff>95250</xdr:rowOff>
    </xdr:from>
    <xdr:to>
      <xdr:col>31</xdr:col>
      <xdr:colOff>368300</xdr:colOff>
      <xdr:row>30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596900</xdr:colOff>
      <xdr:row>31</xdr:row>
      <xdr:rowOff>107950</xdr:rowOff>
    </xdr:from>
    <xdr:to>
      <xdr:col>31</xdr:col>
      <xdr:colOff>292100</xdr:colOff>
      <xdr:row>45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EF5648DE-B3B1-4476-8FFF-0C2F9B5A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209550</xdr:colOff>
      <xdr:row>59</xdr:row>
      <xdr:rowOff>0</xdr:rowOff>
    </xdr:from>
    <xdr:to>
      <xdr:col>15</xdr:col>
      <xdr:colOff>514350</xdr:colOff>
      <xdr:row>73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369094</xdr:colOff>
      <xdr:row>76</xdr:row>
      <xdr:rowOff>158750</xdr:rowOff>
    </xdr:from>
    <xdr:to>
      <xdr:col>16</xdr:col>
      <xdr:colOff>0</xdr:colOff>
      <xdr:row>91</xdr:row>
      <xdr:rowOff>44450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B3C7517D-46E5-42EB-AB75-D1FD45E2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609600</xdr:colOff>
      <xdr:row>44</xdr:row>
      <xdr:rowOff>152400</xdr:rowOff>
    </xdr:from>
    <xdr:to>
      <xdr:col>10</xdr:col>
      <xdr:colOff>209550</xdr:colOff>
      <xdr:row>59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CD0F40BC-8860-4EFF-8AA1-CCAF50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10</xdr:row>
      <xdr:rowOff>138112</xdr:rowOff>
    </xdr:from>
    <xdr:to>
      <xdr:col>6</xdr:col>
      <xdr:colOff>485775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65F206D-EC9E-4754-94E8-929B27404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1</xdr:row>
      <xdr:rowOff>95250</xdr:rowOff>
    </xdr:from>
    <xdr:to>
      <xdr:col>19</xdr:col>
      <xdr:colOff>238125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C24A6AFC-885B-45CD-8CA6-0DBA511FE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8</xdr:row>
      <xdr:rowOff>104774</xdr:rowOff>
    </xdr:from>
    <xdr:to>
      <xdr:col>4</xdr:col>
      <xdr:colOff>352424</xdr:colOff>
      <xdr:row>9</xdr:row>
      <xdr:rowOff>171449</xdr:rowOff>
    </xdr:to>
    <xdr:sp macro="" textlink="">
      <xdr:nvSpPr>
        <xdr:cNvPr id="4" name="Seta curvada à direita 3">
          <a:extLst>
            <a:ext uri="{FF2B5EF4-FFF2-40B4-BE49-F238E27FC236}">
              <a16:creationId xmlns="" xmlns:a16="http://schemas.microsoft.com/office/drawing/2014/main" id="{2C0AD16B-0AFF-447D-BDBC-FDB70C8E3FAE}"/>
            </a:ext>
          </a:extLst>
        </xdr:cNvPr>
        <xdr:cNvSpPr/>
      </xdr:nvSpPr>
      <xdr:spPr>
        <a:xfrm rot="10800000">
          <a:off x="3200400" y="1628774"/>
          <a:ext cx="123824" cy="2571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7</xdr:row>
      <xdr:rowOff>85724</xdr:rowOff>
    </xdr:from>
    <xdr:to>
      <xdr:col>4</xdr:col>
      <xdr:colOff>180974</xdr:colOff>
      <xdr:row>8</xdr:row>
      <xdr:rowOff>152399</xdr:rowOff>
    </xdr:to>
    <xdr:sp macro="" textlink="">
      <xdr:nvSpPr>
        <xdr:cNvPr id="5" name="Seta curvada à direita 4">
          <a:extLst>
            <a:ext uri="{FF2B5EF4-FFF2-40B4-BE49-F238E27FC236}">
              <a16:creationId xmlns="" xmlns:a16="http://schemas.microsoft.com/office/drawing/2014/main" id="{A60F4E48-67CB-4A3A-8848-4D1433F1BE83}"/>
            </a:ext>
          </a:extLst>
        </xdr:cNvPr>
        <xdr:cNvSpPr/>
      </xdr:nvSpPr>
      <xdr:spPr>
        <a:xfrm rot="10800000">
          <a:off x="3028950" y="1419224"/>
          <a:ext cx="123824" cy="2571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219075</xdr:colOff>
      <xdr:row>6</xdr:row>
      <xdr:rowOff>66674</xdr:rowOff>
    </xdr:from>
    <xdr:to>
      <xdr:col>4</xdr:col>
      <xdr:colOff>342899</xdr:colOff>
      <xdr:row>7</xdr:row>
      <xdr:rowOff>133349</xdr:rowOff>
    </xdr:to>
    <xdr:sp macro="" textlink="">
      <xdr:nvSpPr>
        <xdr:cNvPr id="6" name="Seta curvada à direita 5">
          <a:extLst>
            <a:ext uri="{FF2B5EF4-FFF2-40B4-BE49-F238E27FC236}">
              <a16:creationId xmlns="" xmlns:a16="http://schemas.microsoft.com/office/drawing/2014/main" id="{EE143896-110F-494D-9611-CEA6BBEBBE6C}"/>
            </a:ext>
          </a:extLst>
        </xdr:cNvPr>
        <xdr:cNvSpPr/>
      </xdr:nvSpPr>
      <xdr:spPr>
        <a:xfrm rot="10800000">
          <a:off x="3190875" y="1209674"/>
          <a:ext cx="123824" cy="2571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76200</xdr:colOff>
      <xdr:row>5</xdr:row>
      <xdr:rowOff>66674</xdr:rowOff>
    </xdr:from>
    <xdr:to>
      <xdr:col>4</xdr:col>
      <xdr:colOff>200024</xdr:colOff>
      <xdr:row>6</xdr:row>
      <xdr:rowOff>133349</xdr:rowOff>
    </xdr:to>
    <xdr:sp macro="" textlink="">
      <xdr:nvSpPr>
        <xdr:cNvPr id="7" name="Seta curvada à direita 6">
          <a:extLst>
            <a:ext uri="{FF2B5EF4-FFF2-40B4-BE49-F238E27FC236}">
              <a16:creationId xmlns="" xmlns:a16="http://schemas.microsoft.com/office/drawing/2014/main" id="{73B3EFC5-BC85-4AE0-8CC3-134677AEAF60}"/>
            </a:ext>
          </a:extLst>
        </xdr:cNvPr>
        <xdr:cNvSpPr/>
      </xdr:nvSpPr>
      <xdr:spPr>
        <a:xfrm rot="10800000">
          <a:off x="3048000" y="1019174"/>
          <a:ext cx="123824" cy="2571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247650</xdr:colOff>
      <xdr:row>4</xdr:row>
      <xdr:rowOff>85724</xdr:rowOff>
    </xdr:from>
    <xdr:to>
      <xdr:col>4</xdr:col>
      <xdr:colOff>371474</xdr:colOff>
      <xdr:row>5</xdr:row>
      <xdr:rowOff>152399</xdr:rowOff>
    </xdr:to>
    <xdr:sp macro="" textlink="">
      <xdr:nvSpPr>
        <xdr:cNvPr id="8" name="Seta curvada à direita 7">
          <a:extLst>
            <a:ext uri="{FF2B5EF4-FFF2-40B4-BE49-F238E27FC236}">
              <a16:creationId xmlns="" xmlns:a16="http://schemas.microsoft.com/office/drawing/2014/main" id="{330BD79F-96B3-4DF2-A9F4-A73234A1BBAF}"/>
            </a:ext>
          </a:extLst>
        </xdr:cNvPr>
        <xdr:cNvSpPr/>
      </xdr:nvSpPr>
      <xdr:spPr>
        <a:xfrm rot="10800000">
          <a:off x="3219450" y="847724"/>
          <a:ext cx="123824" cy="2571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iana/Desktop/tatiana/FatVal/Resultados/Plasmideo%20pTA1_FASII/4_eliminar%20acpH/curvas%20de%20crescimento/ensaio%20enzimatico/3Ensaio%20enzimatico_3-12-2021_Jo&#227;o,%20T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é-inóculo"/>
      <sheetName val="PrepReagentes"/>
      <sheetName val="Lynen,1969"/>
      <sheetName val="Lynen,1969 (2)"/>
      <sheetName val="Lynen,1969 (3)"/>
      <sheetName val="Buffer enzimático X2"/>
      <sheetName val="Mix enzimático_NADPH"/>
      <sheetName val="resultados 15-09-2021"/>
      <sheetName val="ensaio enzimatico NADPH_3-12-20"/>
      <sheetName val="resultados 3-12-2021"/>
      <sheetName val="Resultados_Tratados"/>
      <sheetName val="tratamento resultados"/>
      <sheetName val="reta calibração BSA_03.12,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B4">
            <v>0</v>
          </cell>
          <cell r="C4">
            <v>0.35239999999999999</v>
          </cell>
        </row>
        <row r="5">
          <cell r="B5">
            <v>1</v>
          </cell>
          <cell r="C5">
            <v>0.34910000000000002</v>
          </cell>
        </row>
        <row r="6">
          <cell r="B6">
            <v>2</v>
          </cell>
          <cell r="C6">
            <v>0.34399999999999997</v>
          </cell>
        </row>
        <row r="7">
          <cell r="B7">
            <v>3</v>
          </cell>
          <cell r="C7">
            <v>0.3382</v>
          </cell>
        </row>
        <row r="8">
          <cell r="B8">
            <v>4</v>
          </cell>
          <cell r="C8">
            <v>0.33379999999999999</v>
          </cell>
        </row>
        <row r="9">
          <cell r="B9">
            <v>5</v>
          </cell>
          <cell r="C9">
            <v>0.32729999999999998</v>
          </cell>
        </row>
        <row r="10">
          <cell r="B10">
            <v>6</v>
          </cell>
          <cell r="C10">
            <v>0.32200000000000001</v>
          </cell>
        </row>
        <row r="11">
          <cell r="B11">
            <v>7</v>
          </cell>
          <cell r="C11">
            <v>0.31659999999999999</v>
          </cell>
        </row>
        <row r="12">
          <cell r="B12">
            <v>8</v>
          </cell>
          <cell r="C12">
            <v>0.31069999999999998</v>
          </cell>
        </row>
        <row r="13">
          <cell r="B13">
            <v>9</v>
          </cell>
          <cell r="C13">
            <v>0.30719999999999997</v>
          </cell>
        </row>
        <row r="14">
          <cell r="B14">
            <v>10</v>
          </cell>
          <cell r="C14">
            <v>0.2999</v>
          </cell>
        </row>
        <row r="15">
          <cell r="B15">
            <v>11</v>
          </cell>
          <cell r="C15">
            <v>0.2949</v>
          </cell>
        </row>
        <row r="16">
          <cell r="B16">
            <v>12</v>
          </cell>
          <cell r="C16">
            <v>0.28989999999999999</v>
          </cell>
        </row>
        <row r="17">
          <cell r="B17">
            <v>13</v>
          </cell>
          <cell r="C17">
            <v>0.28410000000000002</v>
          </cell>
        </row>
        <row r="18">
          <cell r="B18">
            <v>14</v>
          </cell>
          <cell r="C18">
            <v>0.27900000000000003</v>
          </cell>
        </row>
        <row r="19">
          <cell r="B19">
            <v>15</v>
          </cell>
          <cell r="C19">
            <v>0.2737</v>
          </cell>
        </row>
        <row r="20">
          <cell r="B20">
            <v>16</v>
          </cell>
          <cell r="C20">
            <v>0.26889999999999997</v>
          </cell>
        </row>
        <row r="21">
          <cell r="B21">
            <v>17</v>
          </cell>
          <cell r="C21">
            <v>0.26390000000000002</v>
          </cell>
        </row>
        <row r="22">
          <cell r="B22">
            <v>18</v>
          </cell>
          <cell r="C22">
            <v>0.25919999999999999</v>
          </cell>
        </row>
        <row r="23">
          <cell r="B23">
            <v>19</v>
          </cell>
          <cell r="C23">
            <v>0.25480000000000003</v>
          </cell>
        </row>
        <row r="24">
          <cell r="B24">
            <v>20</v>
          </cell>
          <cell r="C24">
            <v>0.24990000000000001</v>
          </cell>
        </row>
        <row r="25">
          <cell r="B25">
            <v>21</v>
          </cell>
          <cell r="C25">
            <v>0.24529999999999999</v>
          </cell>
        </row>
        <row r="26">
          <cell r="B26">
            <v>22</v>
          </cell>
          <cell r="C26">
            <v>0.24149999999999999</v>
          </cell>
        </row>
        <row r="27">
          <cell r="B27">
            <v>23</v>
          </cell>
          <cell r="C27">
            <v>0.23780000000000001</v>
          </cell>
        </row>
        <row r="28">
          <cell r="B28">
            <v>24</v>
          </cell>
          <cell r="C28">
            <v>0.23380000000000001</v>
          </cell>
        </row>
        <row r="29">
          <cell r="B29">
            <v>25</v>
          </cell>
          <cell r="C29">
            <v>0.23069999999999999</v>
          </cell>
        </row>
        <row r="30">
          <cell r="B30">
            <v>26</v>
          </cell>
          <cell r="C30">
            <v>0.22889999999999999</v>
          </cell>
        </row>
        <row r="31">
          <cell r="B31">
            <v>27</v>
          </cell>
          <cell r="C31">
            <v>0.2268</v>
          </cell>
        </row>
        <row r="32">
          <cell r="B32">
            <v>28</v>
          </cell>
          <cell r="C32">
            <v>0.2258</v>
          </cell>
        </row>
        <row r="33">
          <cell r="B33">
            <v>29</v>
          </cell>
          <cell r="C33">
            <v>0.22489999999999999</v>
          </cell>
        </row>
        <row r="34">
          <cell r="B34">
            <v>30</v>
          </cell>
          <cell r="C34">
            <v>0.22389999999999999</v>
          </cell>
        </row>
        <row r="35">
          <cell r="B35">
            <v>31</v>
          </cell>
          <cell r="C35">
            <v>0.2238</v>
          </cell>
        </row>
        <row r="36">
          <cell r="B36">
            <v>32</v>
          </cell>
          <cell r="C36">
            <v>0.2238</v>
          </cell>
        </row>
        <row r="37">
          <cell r="B37">
            <v>33</v>
          </cell>
          <cell r="C37">
            <v>0.2235</v>
          </cell>
        </row>
        <row r="38">
          <cell r="B38">
            <v>34</v>
          </cell>
          <cell r="C38">
            <v>0.22450000000000001</v>
          </cell>
        </row>
        <row r="39">
          <cell r="B39">
            <v>35</v>
          </cell>
          <cell r="C39">
            <v>0.223</v>
          </cell>
        </row>
        <row r="40">
          <cell r="B40">
            <v>36</v>
          </cell>
          <cell r="C40">
            <v>0.2233</v>
          </cell>
        </row>
        <row r="41">
          <cell r="B41">
            <v>37</v>
          </cell>
          <cell r="C41">
            <v>0.2233</v>
          </cell>
        </row>
        <row r="42">
          <cell r="B42">
            <v>38</v>
          </cell>
          <cell r="C42">
            <v>0.2233</v>
          </cell>
        </row>
        <row r="43">
          <cell r="B43">
            <v>39</v>
          </cell>
          <cell r="C43">
            <v>0.22289999999999999</v>
          </cell>
        </row>
        <row r="44">
          <cell r="B44">
            <v>40</v>
          </cell>
          <cell r="C44">
            <v>0.22289999999999999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autoPageBreaks="0"/>
  </sheetPr>
  <dimension ref="A1:T45"/>
  <sheetViews>
    <sheetView topLeftCell="A7" zoomScale="90" zoomScaleNormal="90" zoomScalePageLayoutView="50" workbookViewId="0">
      <pane xSplit="3" topLeftCell="H1" activePane="topRight" state="frozen"/>
      <selection activeCell="A6" sqref="A6"/>
      <selection pane="topRight" activeCell="T16" sqref="T16:T24"/>
    </sheetView>
  </sheetViews>
  <sheetFormatPr defaultColWidth="8.85546875" defaultRowHeight="15" x14ac:dyDescent="0.25"/>
  <cols>
    <col min="2" max="2" width="12.28515625" bestFit="1" customWidth="1"/>
    <col min="3" max="3" width="16.85546875" bestFit="1" customWidth="1"/>
    <col min="4" max="4" width="6.85546875" customWidth="1"/>
    <col min="5" max="5" width="16.85546875" customWidth="1"/>
    <col min="7" max="7" width="16.85546875" customWidth="1"/>
    <col min="8" max="8" width="11.42578125" customWidth="1"/>
    <col min="9" max="9" width="16.140625" bestFit="1" customWidth="1"/>
    <col min="10" max="12" width="11.140625" customWidth="1"/>
    <col min="13" max="13" width="18.42578125" bestFit="1" customWidth="1"/>
    <col min="14" max="14" width="11.140625" customWidth="1"/>
    <col min="15" max="15" width="12" customWidth="1"/>
    <col min="16" max="16" width="14.42578125" customWidth="1"/>
    <col min="17" max="17" width="16.85546875" customWidth="1"/>
    <col min="18" max="18" width="11.5703125" bestFit="1" customWidth="1"/>
    <col min="19" max="19" width="11.140625" bestFit="1" customWidth="1"/>
    <col min="20" max="20" width="14.140625" bestFit="1" customWidth="1"/>
    <col min="21" max="23" width="11.140625" customWidth="1"/>
    <col min="24" max="24" width="10.28515625" customWidth="1"/>
    <col min="25" max="25" width="15" bestFit="1" customWidth="1"/>
    <col min="26" max="26" width="20.42578125" bestFit="1" customWidth="1"/>
    <col min="27" max="27" width="11.140625" bestFit="1" customWidth="1"/>
    <col min="29" max="29" width="5" bestFit="1" customWidth="1"/>
    <col min="31" max="31" width="11.140625" bestFit="1" customWidth="1"/>
    <col min="32" max="35" width="11.140625" customWidth="1"/>
    <col min="36" max="36" width="12.140625" customWidth="1"/>
    <col min="37" max="37" width="17.85546875" bestFit="1" customWidth="1"/>
    <col min="38" max="38" width="20.42578125" bestFit="1" customWidth="1"/>
    <col min="43" max="43" width="11.140625" bestFit="1" customWidth="1"/>
    <col min="44" max="48" width="11.140625" customWidth="1"/>
    <col min="49" max="49" width="17.85546875" bestFit="1" customWidth="1"/>
    <col min="50" max="50" width="20.42578125" bestFit="1" customWidth="1"/>
  </cols>
  <sheetData>
    <row r="1" spans="2:20" x14ac:dyDescent="0.25">
      <c r="F1" s="102"/>
    </row>
    <row r="2" spans="2:20" x14ac:dyDescent="0.25">
      <c r="E2" s="298" t="s">
        <v>204</v>
      </c>
      <c r="F2" s="299"/>
      <c r="G2" s="298" t="s">
        <v>203</v>
      </c>
      <c r="H2" s="299"/>
    </row>
    <row r="3" spans="2:20" x14ac:dyDescent="0.25">
      <c r="C3" s="136"/>
      <c r="D3" s="136"/>
      <c r="E3" s="135" t="s">
        <v>202</v>
      </c>
      <c r="F3" s="134" t="s">
        <v>201</v>
      </c>
      <c r="G3" s="135" t="s">
        <v>202</v>
      </c>
      <c r="H3" s="134" t="s">
        <v>201</v>
      </c>
      <c r="I3" s="133" t="s">
        <v>200</v>
      </c>
      <c r="J3" s="133" t="s">
        <v>199</v>
      </c>
      <c r="K3" s="127"/>
      <c r="L3" s="127"/>
      <c r="M3" s="127"/>
      <c r="N3" s="127"/>
    </row>
    <row r="4" spans="2:20" x14ac:dyDescent="0.25">
      <c r="C4" s="65" t="s">
        <v>198</v>
      </c>
      <c r="D4" s="65"/>
      <c r="E4" s="122">
        <v>44526.6875</v>
      </c>
      <c r="F4" s="65"/>
      <c r="G4" s="122">
        <v>44529.645833333336</v>
      </c>
      <c r="H4" s="65"/>
      <c r="I4" s="59">
        <f>G4-E4</f>
        <v>2.9583333333357587</v>
      </c>
      <c r="J4" s="121">
        <f>I4*24</f>
        <v>71.000000000058208</v>
      </c>
      <c r="K4" s="127"/>
      <c r="L4" s="127"/>
      <c r="M4" s="127"/>
      <c r="N4" s="127"/>
    </row>
    <row r="5" spans="2:20" x14ac:dyDescent="0.25">
      <c r="C5" s="132"/>
      <c r="D5" s="132"/>
      <c r="E5" s="131"/>
      <c r="F5" s="130"/>
      <c r="G5" s="131"/>
      <c r="H5" s="130"/>
      <c r="I5" s="129"/>
      <c r="J5" s="128"/>
      <c r="K5" s="127"/>
      <c r="L5" s="127"/>
      <c r="M5" s="127"/>
      <c r="N5" s="127"/>
    </row>
    <row r="6" spans="2:20" x14ac:dyDescent="0.25">
      <c r="C6" s="59" t="s">
        <v>197</v>
      </c>
      <c r="D6" s="126" t="s">
        <v>196</v>
      </c>
      <c r="E6" s="122">
        <v>44529.695833333331</v>
      </c>
      <c r="F6" s="125"/>
      <c r="G6" s="122">
        <f>E6+I6</f>
        <v>44530.612499999996</v>
      </c>
      <c r="H6" s="125"/>
      <c r="I6" s="124">
        <f>22/24</f>
        <v>0.91666666666666663</v>
      </c>
      <c r="J6" s="121">
        <f>I6*24</f>
        <v>22</v>
      </c>
      <c r="K6" s="123"/>
      <c r="L6" s="300" t="s">
        <v>195</v>
      </c>
      <c r="M6" s="301"/>
      <c r="N6" s="120">
        <v>10</v>
      </c>
      <c r="O6" s="119" t="s">
        <v>192</v>
      </c>
    </row>
    <row r="7" spans="2:20" x14ac:dyDescent="0.25">
      <c r="C7" s="59"/>
      <c r="D7" s="59" t="s">
        <v>194</v>
      </c>
      <c r="E7" s="122">
        <v>44529.695833333331</v>
      </c>
      <c r="F7" s="59"/>
      <c r="G7" s="122">
        <v>44530.354166666664</v>
      </c>
      <c r="H7" s="59"/>
      <c r="I7" s="59">
        <f>G7-E7</f>
        <v>0.65833333333284827</v>
      </c>
      <c r="J7" s="121">
        <f>I7*24</f>
        <v>15.799999999988358</v>
      </c>
      <c r="L7" s="300" t="s">
        <v>193</v>
      </c>
      <c r="M7" s="301"/>
      <c r="N7" s="120">
        <v>20</v>
      </c>
      <c r="O7" s="119" t="s">
        <v>192</v>
      </c>
    </row>
    <row r="8" spans="2:20" x14ac:dyDescent="0.25">
      <c r="L8" s="300"/>
      <c r="M8" s="301"/>
      <c r="N8" s="120"/>
      <c r="O8" s="119"/>
    </row>
    <row r="9" spans="2:20" x14ac:dyDescent="0.25">
      <c r="L9" s="300"/>
      <c r="M9" s="301"/>
      <c r="N9" s="120"/>
      <c r="O9" s="119"/>
    </row>
    <row r="10" spans="2:20" x14ac:dyDescent="0.25">
      <c r="L10" s="305"/>
      <c r="M10" s="305"/>
      <c r="N10" s="118"/>
      <c r="O10" s="117"/>
    </row>
    <row r="11" spans="2:20" x14ac:dyDescent="0.25">
      <c r="C11" s="116" t="s">
        <v>191</v>
      </c>
      <c r="D11" s="116"/>
      <c r="E11" s="116"/>
      <c r="M11" s="115"/>
    </row>
    <row r="12" spans="2:20" ht="18.75" customHeight="1" x14ac:dyDescent="0.3">
      <c r="B12" s="306"/>
      <c r="C12" s="307"/>
      <c r="D12" s="114"/>
      <c r="E12" s="114"/>
      <c r="F12" s="310" t="s">
        <v>190</v>
      </c>
      <c r="G12" s="311"/>
      <c r="H12" s="312"/>
      <c r="I12" s="308" t="s">
        <v>189</v>
      </c>
      <c r="J12" s="309"/>
      <c r="M12" s="113" t="s">
        <v>188</v>
      </c>
      <c r="O12" s="295" t="s">
        <v>187</v>
      </c>
      <c r="P12" s="296"/>
      <c r="Q12" s="297"/>
    </row>
    <row r="13" spans="2:20" ht="15" customHeight="1" x14ac:dyDescent="0.25">
      <c r="B13" s="302" t="s">
        <v>186</v>
      </c>
      <c r="C13" s="302" t="s">
        <v>185</v>
      </c>
      <c r="D13" s="112"/>
      <c r="E13" s="302" t="s">
        <v>176</v>
      </c>
      <c r="F13" s="286" t="s">
        <v>184</v>
      </c>
      <c r="G13" s="289" t="s">
        <v>183</v>
      </c>
      <c r="H13" s="292" t="s">
        <v>177</v>
      </c>
      <c r="I13" s="313" t="s">
        <v>182</v>
      </c>
      <c r="J13" s="316" t="s">
        <v>181</v>
      </c>
      <c r="K13" s="287"/>
      <c r="L13" s="302" t="s">
        <v>176</v>
      </c>
      <c r="M13" s="292" t="s">
        <v>177</v>
      </c>
      <c r="N13" s="302" t="s">
        <v>180</v>
      </c>
      <c r="O13" s="286" t="s">
        <v>179</v>
      </c>
      <c r="P13" s="289" t="s">
        <v>178</v>
      </c>
      <c r="Q13" s="292" t="s">
        <v>177</v>
      </c>
    </row>
    <row r="14" spans="2:20" x14ac:dyDescent="0.25">
      <c r="B14" s="303"/>
      <c r="C14" s="303"/>
      <c r="D14" s="111"/>
      <c r="E14" s="303" t="s">
        <v>176</v>
      </c>
      <c r="F14" s="287"/>
      <c r="G14" s="290"/>
      <c r="H14" s="293"/>
      <c r="I14" s="314"/>
      <c r="J14" s="317"/>
      <c r="K14" s="287"/>
      <c r="L14" s="303" t="s">
        <v>176</v>
      </c>
      <c r="M14" s="293"/>
      <c r="N14" s="303"/>
      <c r="O14" s="287"/>
      <c r="P14" s="290"/>
      <c r="Q14" s="293"/>
    </row>
    <row r="15" spans="2:20" x14ac:dyDescent="0.25">
      <c r="B15" s="304"/>
      <c r="C15" s="304"/>
      <c r="D15" s="110"/>
      <c r="E15" s="304"/>
      <c r="F15" s="288"/>
      <c r="G15" s="291"/>
      <c r="H15" s="294"/>
      <c r="I15" s="315"/>
      <c r="J15" s="318"/>
      <c r="K15" s="287"/>
      <c r="L15" s="304"/>
      <c r="M15" s="293"/>
      <c r="N15" s="303"/>
      <c r="O15" s="288"/>
      <c r="P15" s="291"/>
      <c r="Q15" s="294"/>
      <c r="R15" t="s">
        <v>175</v>
      </c>
      <c r="S15" t="s">
        <v>174</v>
      </c>
    </row>
    <row r="16" spans="2:20" x14ac:dyDescent="0.25">
      <c r="B16" s="107"/>
      <c r="C16" s="105" t="s">
        <v>173</v>
      </c>
      <c r="D16" s="105">
        <v>1</v>
      </c>
      <c r="E16" s="107" t="s">
        <v>168</v>
      </c>
      <c r="F16">
        <f t="shared" ref="F16:F24" si="0">1000/20</f>
        <v>50</v>
      </c>
      <c r="G16" s="100">
        <v>0.157</v>
      </c>
      <c r="H16" s="99">
        <f t="shared" ref="H16:H24" si="1">F16*G16</f>
        <v>7.85</v>
      </c>
      <c r="I16" s="109">
        <v>0.17</v>
      </c>
      <c r="J16" s="108">
        <f t="shared" ref="J16:J24" si="2">I16*$N$7/H16</f>
        <v>0.43312101910828033</v>
      </c>
      <c r="L16" s="107" t="s">
        <v>172</v>
      </c>
      <c r="M16" s="106">
        <v>0.17499999999999999</v>
      </c>
      <c r="N16" s="66">
        <f t="shared" ref="N16:N24" si="3">M16*2*2*2</f>
        <v>1.4</v>
      </c>
      <c r="O16" s="72">
        <v>10</v>
      </c>
      <c r="P16" s="79">
        <v>0.51600000000000001</v>
      </c>
      <c r="Q16" s="94">
        <f t="shared" ref="Q16:Q24" si="4">O16*P16</f>
        <v>5.16</v>
      </c>
      <c r="R16" s="7">
        <f>1.7*$N$7/Q16</f>
        <v>6.5891472868217056</v>
      </c>
      <c r="S16">
        <f>R16*Q16/$N$7</f>
        <v>1.7</v>
      </c>
      <c r="T16">
        <f>S16*20</f>
        <v>34</v>
      </c>
    </row>
    <row r="17" spans="1:20" x14ac:dyDescent="0.25">
      <c r="B17" s="104"/>
      <c r="C17" s="105"/>
      <c r="D17" s="105">
        <v>2</v>
      </c>
      <c r="E17" s="104"/>
      <c r="F17">
        <f t="shared" si="0"/>
        <v>50</v>
      </c>
      <c r="G17" s="100">
        <v>0.151</v>
      </c>
      <c r="H17" s="99">
        <f t="shared" si="1"/>
        <v>7.55</v>
      </c>
      <c r="I17" s="98">
        <v>0.17</v>
      </c>
      <c r="J17" s="97">
        <f t="shared" si="2"/>
        <v>0.45033112582781465</v>
      </c>
      <c r="L17" s="104"/>
      <c r="M17" s="95">
        <v>0.16600000000000001</v>
      </c>
      <c r="N17" s="68">
        <f t="shared" si="3"/>
        <v>1.3280000000000001</v>
      </c>
      <c r="O17" s="60">
        <v>10</v>
      </c>
      <c r="P17" s="67">
        <v>0.50900000000000001</v>
      </c>
      <c r="Q17" s="94">
        <f t="shared" si="4"/>
        <v>5.09</v>
      </c>
      <c r="R17" s="7">
        <f>1.7*$N$7/Q17</f>
        <v>6.6797642436149314</v>
      </c>
      <c r="S17">
        <f>R17*Q17/$N$7</f>
        <v>1.7</v>
      </c>
      <c r="T17">
        <f t="shared" ref="T17:T18" si="5">S17*20</f>
        <v>34</v>
      </c>
    </row>
    <row r="18" spans="1:20" x14ac:dyDescent="0.25">
      <c r="B18" s="104"/>
      <c r="C18" s="105"/>
      <c r="D18" s="105">
        <v>3</v>
      </c>
      <c r="E18" s="104"/>
      <c r="F18">
        <f t="shared" si="0"/>
        <v>50</v>
      </c>
      <c r="G18" s="100">
        <v>0.14899999999999999</v>
      </c>
      <c r="H18" s="99">
        <f t="shared" si="1"/>
        <v>7.4499999999999993</v>
      </c>
      <c r="I18" s="98">
        <v>0.17</v>
      </c>
      <c r="J18" s="97">
        <f t="shared" si="2"/>
        <v>0.45637583892617462</v>
      </c>
      <c r="L18" s="104"/>
      <c r="M18" s="95">
        <v>0.16500000000000001</v>
      </c>
      <c r="N18" s="68">
        <f t="shared" si="3"/>
        <v>1.32</v>
      </c>
      <c r="O18" s="60">
        <v>10</v>
      </c>
      <c r="P18" s="67">
        <v>0.52600000000000002</v>
      </c>
      <c r="Q18" s="94">
        <f t="shared" si="4"/>
        <v>5.26</v>
      </c>
      <c r="R18" s="7">
        <f>1.7*$N$7/Q18</f>
        <v>6.4638783269961984</v>
      </c>
      <c r="S18">
        <f>R18*Q18/$N$7</f>
        <v>1.7</v>
      </c>
      <c r="T18">
        <f t="shared" si="5"/>
        <v>34</v>
      </c>
    </row>
    <row r="19" spans="1:20" x14ac:dyDescent="0.25">
      <c r="A19">
        <v>1255</v>
      </c>
      <c r="B19" s="103" t="s">
        <v>170</v>
      </c>
      <c r="C19" s="102" t="s">
        <v>171</v>
      </c>
      <c r="D19" s="101">
        <v>1</v>
      </c>
      <c r="E19" s="96" t="s">
        <v>168</v>
      </c>
      <c r="F19">
        <f t="shared" si="0"/>
        <v>50</v>
      </c>
      <c r="G19" s="100">
        <v>0.129</v>
      </c>
      <c r="H19" s="99">
        <f t="shared" si="1"/>
        <v>6.45</v>
      </c>
      <c r="I19" s="98">
        <v>0.17</v>
      </c>
      <c r="J19" s="97">
        <f t="shared" si="2"/>
        <v>0.52713178294573648</v>
      </c>
      <c r="L19" s="96" t="s">
        <v>167</v>
      </c>
      <c r="M19" s="95">
        <v>0.17299999999999999</v>
      </c>
      <c r="N19" s="68">
        <f t="shared" si="3"/>
        <v>1.3839999999999999</v>
      </c>
      <c r="O19" s="60">
        <v>10</v>
      </c>
      <c r="P19" s="67">
        <v>0.216</v>
      </c>
      <c r="Q19" s="94">
        <f t="shared" si="4"/>
        <v>2.16</v>
      </c>
      <c r="T19">
        <f>Q19*20</f>
        <v>43.2</v>
      </c>
    </row>
    <row r="20" spans="1:20" x14ac:dyDescent="0.25">
      <c r="B20" s="103"/>
      <c r="C20" s="102"/>
      <c r="D20" s="101">
        <v>2</v>
      </c>
      <c r="E20" s="96"/>
      <c r="F20">
        <f t="shared" si="0"/>
        <v>50</v>
      </c>
      <c r="G20" s="100">
        <v>0.14000000000000001</v>
      </c>
      <c r="H20" s="99">
        <f t="shared" si="1"/>
        <v>7.0000000000000009</v>
      </c>
      <c r="I20" s="98">
        <v>0.17</v>
      </c>
      <c r="J20" s="97">
        <f t="shared" si="2"/>
        <v>0.48571428571428571</v>
      </c>
      <c r="L20" s="96"/>
      <c r="M20" s="95">
        <v>0.16700000000000001</v>
      </c>
      <c r="N20" s="68">
        <f t="shared" si="3"/>
        <v>1.3360000000000001</v>
      </c>
      <c r="O20" s="60">
        <v>10</v>
      </c>
      <c r="P20" s="67">
        <v>0.17</v>
      </c>
      <c r="Q20" s="94">
        <f t="shared" si="4"/>
        <v>1.7000000000000002</v>
      </c>
      <c r="T20">
        <f t="shared" ref="T20:T24" si="6">Q20*20</f>
        <v>34</v>
      </c>
    </row>
    <row r="21" spans="1:20" x14ac:dyDescent="0.25">
      <c r="B21" s="103"/>
      <c r="C21" s="102"/>
      <c r="D21" s="101">
        <v>3</v>
      </c>
      <c r="E21" s="96"/>
      <c r="F21">
        <f t="shared" si="0"/>
        <v>50</v>
      </c>
      <c r="G21" s="100">
        <v>0.13500000000000001</v>
      </c>
      <c r="H21" s="99">
        <f t="shared" si="1"/>
        <v>6.75</v>
      </c>
      <c r="I21" s="98">
        <v>0.17</v>
      </c>
      <c r="J21" s="97">
        <f t="shared" si="2"/>
        <v>0.50370370370370376</v>
      </c>
      <c r="L21" s="96"/>
      <c r="M21" s="95">
        <v>0.17499999999999999</v>
      </c>
      <c r="N21" s="68">
        <f t="shared" si="3"/>
        <v>1.4</v>
      </c>
      <c r="O21" s="60">
        <v>10</v>
      </c>
      <c r="P21" s="67">
        <v>0.223</v>
      </c>
      <c r="Q21" s="94">
        <f t="shared" si="4"/>
        <v>2.23</v>
      </c>
      <c r="T21">
        <f t="shared" si="6"/>
        <v>44.6</v>
      </c>
    </row>
    <row r="22" spans="1:20" x14ac:dyDescent="0.25">
      <c r="A22">
        <v>1257</v>
      </c>
      <c r="B22" s="96" t="s">
        <v>170</v>
      </c>
      <c r="C22" s="102" t="s">
        <v>169</v>
      </c>
      <c r="D22" s="101">
        <v>1</v>
      </c>
      <c r="E22" s="96" t="s">
        <v>168</v>
      </c>
      <c r="F22">
        <f t="shared" si="0"/>
        <v>50</v>
      </c>
      <c r="G22" s="100">
        <v>0.129</v>
      </c>
      <c r="H22" s="99">
        <f t="shared" si="1"/>
        <v>6.45</v>
      </c>
      <c r="I22" s="98">
        <v>0.17</v>
      </c>
      <c r="J22" s="97">
        <f t="shared" si="2"/>
        <v>0.52713178294573648</v>
      </c>
      <c r="L22" s="96" t="s">
        <v>167</v>
      </c>
      <c r="M22" s="95">
        <v>0.16500000000000001</v>
      </c>
      <c r="N22" s="68">
        <f t="shared" si="3"/>
        <v>1.32</v>
      </c>
      <c r="O22" s="60">
        <v>10</v>
      </c>
      <c r="P22" s="67">
        <v>0.18</v>
      </c>
      <c r="Q22" s="94">
        <f t="shared" si="4"/>
        <v>1.7999999999999998</v>
      </c>
      <c r="T22">
        <f t="shared" si="6"/>
        <v>36</v>
      </c>
    </row>
    <row r="23" spans="1:20" x14ac:dyDescent="0.25">
      <c r="B23" s="96"/>
      <c r="C23" s="102"/>
      <c r="D23" s="101">
        <v>2</v>
      </c>
      <c r="E23" s="96"/>
      <c r="F23">
        <f t="shared" si="0"/>
        <v>50</v>
      </c>
      <c r="G23" s="100">
        <v>0.11899999999999999</v>
      </c>
      <c r="H23" s="99">
        <f t="shared" si="1"/>
        <v>5.9499999999999993</v>
      </c>
      <c r="I23" s="98">
        <v>0.17</v>
      </c>
      <c r="J23" s="97">
        <f t="shared" si="2"/>
        <v>0.57142857142857151</v>
      </c>
      <c r="L23" s="96"/>
      <c r="M23" s="95">
        <v>0.17299999999999999</v>
      </c>
      <c r="N23" s="68">
        <f t="shared" si="3"/>
        <v>1.3839999999999999</v>
      </c>
      <c r="O23" s="60">
        <v>10</v>
      </c>
      <c r="P23" s="67">
        <v>0.17899999999999999</v>
      </c>
      <c r="Q23" s="94">
        <f t="shared" si="4"/>
        <v>1.79</v>
      </c>
      <c r="T23">
        <f t="shared" si="6"/>
        <v>35.799999999999997</v>
      </c>
    </row>
    <row r="24" spans="1:20" x14ac:dyDescent="0.25">
      <c r="B24" s="96"/>
      <c r="C24" s="102"/>
      <c r="D24" s="101">
        <v>3</v>
      </c>
      <c r="E24" s="96"/>
      <c r="F24">
        <f t="shared" si="0"/>
        <v>50</v>
      </c>
      <c r="G24" s="100">
        <v>0.11600000000000001</v>
      </c>
      <c r="H24" s="99">
        <f t="shared" si="1"/>
        <v>5.8000000000000007</v>
      </c>
      <c r="I24" s="98">
        <v>0.17</v>
      </c>
      <c r="J24" s="97">
        <f t="shared" si="2"/>
        <v>0.58620689655172409</v>
      </c>
      <c r="L24" s="96"/>
      <c r="M24" s="95">
        <v>0.161</v>
      </c>
      <c r="N24" s="68">
        <f t="shared" si="3"/>
        <v>1.288</v>
      </c>
      <c r="O24" s="60">
        <v>10</v>
      </c>
      <c r="P24" s="67">
        <v>0.13900000000000001</v>
      </c>
      <c r="Q24" s="94">
        <f t="shared" si="4"/>
        <v>1.3900000000000001</v>
      </c>
      <c r="T24">
        <f t="shared" si="6"/>
        <v>27.800000000000004</v>
      </c>
    </row>
    <row r="25" spans="1:20" x14ac:dyDescent="0.25">
      <c r="B25" s="93"/>
      <c r="C25" s="92"/>
      <c r="D25" s="92"/>
      <c r="E25" s="87"/>
      <c r="F25" s="91"/>
      <c r="G25" s="91"/>
      <c r="H25" s="90"/>
      <c r="I25" s="89"/>
      <c r="J25" s="88"/>
      <c r="L25" s="87"/>
      <c r="M25" s="86"/>
      <c r="N25" s="69"/>
      <c r="O25" s="85"/>
      <c r="P25" s="70"/>
      <c r="Q25" s="84"/>
    </row>
    <row r="29" spans="1:20" x14ac:dyDescent="0.25">
      <c r="B29" s="1"/>
      <c r="C29" s="1"/>
      <c r="D29" s="1"/>
    </row>
    <row r="30" spans="1:20" ht="15" customHeight="1" x14ac:dyDescent="0.25">
      <c r="B30" s="1"/>
      <c r="C30" s="1"/>
      <c r="D30" s="1"/>
    </row>
    <row r="31" spans="1:20" x14ac:dyDescent="0.25">
      <c r="B31" s="1"/>
      <c r="C31" s="1"/>
      <c r="D31" s="1"/>
    </row>
    <row r="32" spans="1:20" x14ac:dyDescent="0.25">
      <c r="B32" s="1"/>
      <c r="C32" s="1"/>
      <c r="D32" s="1"/>
    </row>
    <row r="33" spans="2:4" x14ac:dyDescent="0.25">
      <c r="B33" s="1"/>
      <c r="C33" s="1"/>
      <c r="D33" s="1"/>
    </row>
    <row r="45" spans="2:4" ht="15" customHeight="1" x14ac:dyDescent="0.25"/>
  </sheetData>
  <mergeCells count="26">
    <mergeCell ref="B12:C12"/>
    <mergeCell ref="I12:J12"/>
    <mergeCell ref="B13:B15"/>
    <mergeCell ref="C13:C15"/>
    <mergeCell ref="F13:F15"/>
    <mergeCell ref="G13:G15"/>
    <mergeCell ref="H13:H15"/>
    <mergeCell ref="F12:H12"/>
    <mergeCell ref="E13:E15"/>
    <mergeCell ref="I13:I15"/>
    <mergeCell ref="J13:J15"/>
    <mergeCell ref="O13:O15"/>
    <mergeCell ref="P13:P15"/>
    <mergeCell ref="Q13:Q15"/>
    <mergeCell ref="O12:Q12"/>
    <mergeCell ref="E2:F2"/>
    <mergeCell ref="G2:H2"/>
    <mergeCell ref="L6:M6"/>
    <mergeCell ref="L7:M7"/>
    <mergeCell ref="L8:M8"/>
    <mergeCell ref="K13:K15"/>
    <mergeCell ref="L9:M9"/>
    <mergeCell ref="N13:N15"/>
    <mergeCell ref="M13:M15"/>
    <mergeCell ref="L13:L15"/>
    <mergeCell ref="L10:M10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B1:CD78"/>
  <sheetViews>
    <sheetView topLeftCell="B47" zoomScale="60" zoomScaleNormal="60" workbookViewId="0">
      <pane xSplit="1" topLeftCell="D1" activePane="topRight" state="frozen"/>
      <selection activeCell="B1" sqref="B1"/>
      <selection pane="topRight" activeCell="Z57" sqref="Z57"/>
    </sheetView>
  </sheetViews>
  <sheetFormatPr defaultRowHeight="15" x14ac:dyDescent="0.25"/>
  <cols>
    <col min="10" max="10" width="9.140625" customWidth="1"/>
    <col min="12" max="12" width="12.7109375" customWidth="1"/>
    <col min="14" max="14" width="9.140625" customWidth="1"/>
    <col min="16" max="16" width="13.140625" customWidth="1"/>
    <col min="20" max="20" width="13" customWidth="1"/>
    <col min="24" max="24" width="11.85546875" customWidth="1"/>
    <col min="28" max="28" width="12.28515625" bestFit="1" customWidth="1"/>
    <col min="36" max="36" width="12.28515625" bestFit="1" customWidth="1"/>
    <col min="44" max="44" width="12.28515625" bestFit="1" customWidth="1"/>
    <col min="52" max="52" width="12.28515625" bestFit="1" customWidth="1"/>
    <col min="60" max="60" width="12.28515625" bestFit="1" customWidth="1"/>
    <col min="64" max="64" width="12.28515625" bestFit="1" customWidth="1"/>
    <col min="68" max="68" width="12.28515625" bestFit="1" customWidth="1"/>
    <col min="72" max="72" width="12.28515625" bestFit="1" customWidth="1"/>
    <col min="76" max="76" width="12.28515625" bestFit="1" customWidth="1"/>
    <col min="80" max="80" width="12.28515625" bestFit="1" customWidth="1"/>
  </cols>
  <sheetData>
    <row r="1" spans="2:82" ht="36" customHeight="1" x14ac:dyDescent="0.4">
      <c r="C1" s="323" t="s">
        <v>459</v>
      </c>
      <c r="D1" s="324"/>
      <c r="E1" s="324"/>
      <c r="F1" s="324"/>
      <c r="G1" s="324"/>
      <c r="H1" s="324"/>
      <c r="I1" s="324"/>
      <c r="J1" s="325"/>
      <c r="K1" s="326" t="s">
        <v>460</v>
      </c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8"/>
      <c r="BH1" s="328"/>
      <c r="BI1" s="328"/>
      <c r="BJ1" s="328"/>
      <c r="BK1" s="328"/>
      <c r="BL1" s="328"/>
      <c r="BM1" s="328"/>
      <c r="BN1" s="328"/>
      <c r="BO1" s="328"/>
      <c r="BP1" s="328"/>
      <c r="BQ1" s="328"/>
      <c r="BR1" s="328"/>
      <c r="BS1" s="328"/>
      <c r="BT1" s="328"/>
      <c r="BU1" s="328"/>
      <c r="BV1" s="328"/>
      <c r="BW1" s="328"/>
      <c r="BX1" s="328"/>
      <c r="BY1" s="328"/>
      <c r="BZ1" s="328"/>
      <c r="CA1" s="328"/>
      <c r="CB1" s="328"/>
      <c r="CC1" s="328"/>
      <c r="CD1" s="329"/>
    </row>
    <row r="2" spans="2:82" ht="36" customHeight="1" x14ac:dyDescent="0.25">
      <c r="C2" s="180"/>
      <c r="D2" s="180"/>
      <c r="E2" s="180"/>
      <c r="F2" s="180"/>
      <c r="G2" s="180"/>
      <c r="H2" s="180"/>
      <c r="I2" s="180"/>
      <c r="J2" s="181"/>
      <c r="K2" s="330" t="s">
        <v>461</v>
      </c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/>
      <c r="AI2" s="333" t="s">
        <v>468</v>
      </c>
      <c r="AJ2" s="334"/>
      <c r="AK2" s="334"/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5"/>
      <c r="BG2" s="333" t="s">
        <v>462</v>
      </c>
      <c r="BH2" s="334"/>
      <c r="BI2" s="334"/>
      <c r="BJ2" s="334"/>
      <c r="BK2" s="334"/>
      <c r="BL2" s="334"/>
      <c r="BM2" s="334"/>
      <c r="BN2" s="334"/>
      <c r="BO2" s="334"/>
      <c r="BP2" s="334"/>
      <c r="BQ2" s="334"/>
      <c r="BR2" s="334"/>
      <c r="BS2" s="334"/>
      <c r="BT2" s="334"/>
      <c r="BU2" s="334"/>
      <c r="BV2" s="334"/>
      <c r="BW2" s="334"/>
      <c r="BX2" s="334"/>
      <c r="BY2" s="334"/>
      <c r="BZ2" s="334"/>
      <c r="CA2" s="334"/>
      <c r="CB2" s="334"/>
      <c r="CC2" s="334"/>
      <c r="CD2" s="335"/>
    </row>
    <row r="3" spans="2:82" x14ac:dyDescent="0.25">
      <c r="C3" t="s">
        <v>251</v>
      </c>
      <c r="G3" t="s">
        <v>249</v>
      </c>
      <c r="K3" t="s">
        <v>251</v>
      </c>
      <c r="L3" s="60"/>
      <c r="O3" t="s">
        <v>249</v>
      </c>
      <c r="V3" t="s">
        <v>247</v>
      </c>
    </row>
    <row r="4" spans="2:82" ht="15" customHeight="1" x14ac:dyDescent="0.25">
      <c r="C4" s="322" t="s">
        <v>458</v>
      </c>
      <c r="D4" s="322"/>
      <c r="E4" s="322"/>
      <c r="G4" s="322" t="s">
        <v>457</v>
      </c>
      <c r="H4" s="322"/>
      <c r="I4" s="322"/>
      <c r="K4" s="322" t="s">
        <v>250</v>
      </c>
      <c r="L4" s="322"/>
      <c r="M4" s="322"/>
      <c r="O4" s="322" t="s">
        <v>248</v>
      </c>
      <c r="P4" s="322"/>
      <c r="Q4" s="322"/>
    </row>
    <row r="5" spans="2:82" x14ac:dyDescent="0.25">
      <c r="C5" s="322"/>
      <c r="D5" s="322"/>
      <c r="E5" s="322"/>
      <c r="G5" s="322"/>
      <c r="H5" s="322"/>
      <c r="I5" s="322"/>
      <c r="K5" s="322"/>
      <c r="L5" s="322"/>
      <c r="M5" s="322"/>
      <c r="O5" s="322"/>
      <c r="P5" s="322"/>
      <c r="Q5" s="322"/>
    </row>
    <row r="6" spans="2:82" x14ac:dyDescent="0.25">
      <c r="C6" t="s">
        <v>116</v>
      </c>
      <c r="G6" t="s">
        <v>452</v>
      </c>
      <c r="K6" t="s">
        <v>133</v>
      </c>
      <c r="L6" t="s">
        <v>246</v>
      </c>
      <c r="M6" t="s">
        <v>528</v>
      </c>
      <c r="O6" t="s">
        <v>241</v>
      </c>
      <c r="P6" t="s">
        <v>245</v>
      </c>
      <c r="Q6" t="s">
        <v>527</v>
      </c>
      <c r="S6" t="s">
        <v>135</v>
      </c>
      <c r="T6" t="s">
        <v>159</v>
      </c>
      <c r="W6" t="s">
        <v>238</v>
      </c>
      <c r="X6" t="s">
        <v>159</v>
      </c>
      <c r="AA6" t="s">
        <v>137</v>
      </c>
      <c r="AB6" t="s">
        <v>160</v>
      </c>
      <c r="AE6" t="s">
        <v>226</v>
      </c>
      <c r="AF6" t="s">
        <v>160</v>
      </c>
      <c r="AI6" t="s">
        <v>133</v>
      </c>
      <c r="AJ6" t="s">
        <v>529</v>
      </c>
      <c r="AM6" t="s">
        <v>220</v>
      </c>
      <c r="AN6" t="s">
        <v>530</v>
      </c>
      <c r="AQ6" t="s">
        <v>135</v>
      </c>
      <c r="AR6" t="s">
        <v>529</v>
      </c>
      <c r="AU6" t="s">
        <v>238</v>
      </c>
      <c r="AV6" t="s">
        <v>530</v>
      </c>
      <c r="AY6" t="s">
        <v>137</v>
      </c>
      <c r="AZ6" t="s">
        <v>529</v>
      </c>
      <c r="BC6" t="s">
        <v>226</v>
      </c>
      <c r="BD6" t="s">
        <v>530</v>
      </c>
      <c r="BG6" t="s">
        <v>133</v>
      </c>
      <c r="BH6" t="s">
        <v>531</v>
      </c>
      <c r="BK6" t="s">
        <v>241</v>
      </c>
      <c r="BL6" t="s">
        <v>532</v>
      </c>
      <c r="BO6" t="s">
        <v>135</v>
      </c>
      <c r="BP6" t="s">
        <v>165</v>
      </c>
      <c r="BS6" t="s">
        <v>238</v>
      </c>
      <c r="BT6" t="s">
        <v>165</v>
      </c>
      <c r="BW6" t="s">
        <v>137</v>
      </c>
      <c r="BX6" t="s">
        <v>166</v>
      </c>
      <c r="CA6" t="s">
        <v>226</v>
      </c>
      <c r="CB6" t="s">
        <v>166</v>
      </c>
    </row>
    <row r="7" spans="2:82" x14ac:dyDescent="0.25">
      <c r="B7" t="s">
        <v>224</v>
      </c>
      <c r="C7" t="s">
        <v>223</v>
      </c>
      <c r="D7" t="s">
        <v>222</v>
      </c>
      <c r="E7" t="s">
        <v>221</v>
      </c>
      <c r="F7" s="3" t="s">
        <v>205</v>
      </c>
      <c r="G7" t="s">
        <v>220</v>
      </c>
      <c r="H7" t="s">
        <v>219</v>
      </c>
      <c r="I7" t="s">
        <v>218</v>
      </c>
      <c r="J7" s="3" t="s">
        <v>205</v>
      </c>
      <c r="K7" t="s">
        <v>223</v>
      </c>
      <c r="L7" t="s">
        <v>222</v>
      </c>
      <c r="M7" t="s">
        <v>221</v>
      </c>
      <c r="N7" s="3" t="s">
        <v>205</v>
      </c>
      <c r="O7" t="s">
        <v>220</v>
      </c>
      <c r="P7" t="s">
        <v>219</v>
      </c>
      <c r="Q7" t="s">
        <v>218</v>
      </c>
      <c r="R7" s="3" t="s">
        <v>205</v>
      </c>
      <c r="S7" t="s">
        <v>217</v>
      </c>
      <c r="T7" t="s">
        <v>216</v>
      </c>
      <c r="U7" t="s">
        <v>215</v>
      </c>
      <c r="V7" s="3" t="s">
        <v>205</v>
      </c>
      <c r="W7" t="s">
        <v>214</v>
      </c>
      <c r="X7" t="s">
        <v>213</v>
      </c>
      <c r="Y7" t="s">
        <v>212</v>
      </c>
      <c r="Z7" s="3" t="s">
        <v>205</v>
      </c>
      <c r="AA7" t="s">
        <v>211</v>
      </c>
      <c r="AB7" t="s">
        <v>210</v>
      </c>
      <c r="AC7" t="s">
        <v>209</v>
      </c>
      <c r="AD7" s="3" t="s">
        <v>205</v>
      </c>
      <c r="AE7" t="s">
        <v>208</v>
      </c>
      <c r="AF7" t="s">
        <v>207</v>
      </c>
      <c r="AG7" t="s">
        <v>206</v>
      </c>
      <c r="AH7" s="3" t="s">
        <v>205</v>
      </c>
      <c r="AI7" t="s">
        <v>223</v>
      </c>
      <c r="AJ7" t="s">
        <v>222</v>
      </c>
      <c r="AK7" t="s">
        <v>221</v>
      </c>
      <c r="AL7" s="3" t="s">
        <v>205</v>
      </c>
      <c r="AM7" t="s">
        <v>220</v>
      </c>
      <c r="AN7" t="s">
        <v>219</v>
      </c>
      <c r="AO7" t="s">
        <v>218</v>
      </c>
      <c r="AP7" s="3" t="s">
        <v>205</v>
      </c>
      <c r="AQ7" t="s">
        <v>217</v>
      </c>
      <c r="AR7" t="s">
        <v>216</v>
      </c>
      <c r="AS7" t="s">
        <v>215</v>
      </c>
      <c r="AT7" s="3" t="s">
        <v>205</v>
      </c>
      <c r="AU7" t="s">
        <v>214</v>
      </c>
      <c r="AV7" t="s">
        <v>213</v>
      </c>
      <c r="AW7" t="s">
        <v>212</v>
      </c>
      <c r="AX7" s="3" t="s">
        <v>205</v>
      </c>
      <c r="AY7" t="s">
        <v>211</v>
      </c>
      <c r="AZ7" t="s">
        <v>210</v>
      </c>
      <c r="BA7" t="s">
        <v>209</v>
      </c>
      <c r="BB7" s="3" t="s">
        <v>205</v>
      </c>
      <c r="BC7" t="s">
        <v>208</v>
      </c>
      <c r="BD7" t="s">
        <v>207</v>
      </c>
      <c r="BE7" t="s">
        <v>206</v>
      </c>
      <c r="BF7" s="3" t="s">
        <v>205</v>
      </c>
      <c r="BG7" t="s">
        <v>223</v>
      </c>
      <c r="BH7" t="s">
        <v>222</v>
      </c>
      <c r="BI7" t="s">
        <v>221</v>
      </c>
      <c r="BJ7" s="3" t="s">
        <v>205</v>
      </c>
      <c r="BK7" t="s">
        <v>220</v>
      </c>
      <c r="BL7" t="s">
        <v>219</v>
      </c>
      <c r="BM7" t="s">
        <v>218</v>
      </c>
      <c r="BN7" s="3" t="s">
        <v>205</v>
      </c>
      <c r="BO7" t="s">
        <v>217</v>
      </c>
      <c r="BP7" t="s">
        <v>216</v>
      </c>
      <c r="BQ7" t="s">
        <v>215</v>
      </c>
      <c r="BR7" s="3" t="s">
        <v>205</v>
      </c>
      <c r="BS7" t="s">
        <v>214</v>
      </c>
      <c r="BT7" t="s">
        <v>213</v>
      </c>
      <c r="BU7" t="s">
        <v>212</v>
      </c>
      <c r="BV7" s="3" t="s">
        <v>205</v>
      </c>
      <c r="BW7" t="s">
        <v>211</v>
      </c>
      <c r="BX7" t="s">
        <v>210</v>
      </c>
      <c r="BY7" t="s">
        <v>209</v>
      </c>
      <c r="BZ7" s="3" t="s">
        <v>205</v>
      </c>
      <c r="CA7" t="s">
        <v>208</v>
      </c>
      <c r="CB7" t="s">
        <v>207</v>
      </c>
      <c r="CC7" t="s">
        <v>206</v>
      </c>
      <c r="CD7" s="3" t="s">
        <v>205</v>
      </c>
    </row>
    <row r="8" spans="2:82" x14ac:dyDescent="0.25">
      <c r="B8">
        <v>0</v>
      </c>
      <c r="C8">
        <v>0.41170000000000001</v>
      </c>
      <c r="D8">
        <v>0.38569999999999999</v>
      </c>
      <c r="E8">
        <v>0.39340000000000003</v>
      </c>
      <c r="F8" s="3">
        <f>AVERAGE(C8:E8)</f>
        <v>0.39693333333333336</v>
      </c>
      <c r="G8">
        <v>0.40479999999999999</v>
      </c>
      <c r="I8">
        <v>0.40310000000000001</v>
      </c>
      <c r="J8" s="3">
        <f>AVERAGE(G8:I8)</f>
        <v>0.40395000000000003</v>
      </c>
      <c r="K8">
        <v>0.43440000000000001</v>
      </c>
      <c r="L8">
        <v>0.41839999999999999</v>
      </c>
      <c r="M8">
        <v>0.4239</v>
      </c>
      <c r="N8" s="3">
        <f>AVERAGE(K8:M8)</f>
        <v>0.42556666666666665</v>
      </c>
      <c r="O8">
        <v>0.39739999999999998</v>
      </c>
      <c r="P8">
        <v>0.3901</v>
      </c>
      <c r="Q8">
        <v>0.37969999999999998</v>
      </c>
      <c r="R8" s="3">
        <f>AVERAGE(O8:Q8)</f>
        <v>0.38906666666666667</v>
      </c>
      <c r="S8">
        <v>0.43469999999999998</v>
      </c>
      <c r="T8">
        <v>0.42970000000000003</v>
      </c>
      <c r="U8">
        <v>0.4461</v>
      </c>
      <c r="V8" s="3">
        <f>AVERAGE(S8:U8)</f>
        <v>0.43683333333333335</v>
      </c>
      <c r="W8">
        <v>0.38740000000000002</v>
      </c>
      <c r="X8">
        <v>0.40079999999999999</v>
      </c>
      <c r="Y8">
        <v>0.40139999999999998</v>
      </c>
      <c r="Z8" s="3">
        <f>AVERAGE(W8:Y8)</f>
        <v>0.39653333333333335</v>
      </c>
      <c r="AA8">
        <v>0.45079999999999998</v>
      </c>
      <c r="AB8">
        <v>0.44350000000000001</v>
      </c>
      <c r="AC8">
        <v>0.45660000000000001</v>
      </c>
      <c r="AD8" s="3">
        <f t="shared" ref="AD8:AD48" si="0">AVERAGE(AA8:AC8)</f>
        <v>0.45029999999999998</v>
      </c>
      <c r="AE8">
        <v>0.36880000000000002</v>
      </c>
      <c r="AF8">
        <v>0.38169999999999998</v>
      </c>
      <c r="AG8">
        <v>0.36919999999999997</v>
      </c>
      <c r="AH8" s="3">
        <f t="shared" ref="AH8:AH48" si="1">AVERAGE(AE8:AG8)</f>
        <v>0.37323333333333331</v>
      </c>
      <c r="AI8">
        <v>0.51900000000000002</v>
      </c>
      <c r="AJ8">
        <v>0.51649999999999996</v>
      </c>
      <c r="AK8">
        <v>0.51380000000000003</v>
      </c>
      <c r="AL8" s="3">
        <f t="shared" ref="AL8:AL48" si="2">AVERAGE(AI8:AK8)</f>
        <v>0.5164333333333333</v>
      </c>
      <c r="AM8">
        <v>0.48259999999999997</v>
      </c>
      <c r="AN8">
        <v>0.5</v>
      </c>
      <c r="AO8">
        <v>0.51029999999999998</v>
      </c>
      <c r="AP8" s="3">
        <f t="shared" ref="AP8:AP48" si="3">AVERAGE(AM8:AO8)</f>
        <v>0.49763333333333332</v>
      </c>
      <c r="AQ8">
        <v>0.50519999999999998</v>
      </c>
      <c r="AR8">
        <v>0.49790000000000001</v>
      </c>
      <c r="AS8">
        <v>0.49170000000000003</v>
      </c>
      <c r="AT8" s="3">
        <f t="shared" ref="AT8:AT48" si="4">AVERAGE(AQ8:AS8)</f>
        <v>0.49826666666666664</v>
      </c>
      <c r="AU8">
        <v>0.48820000000000002</v>
      </c>
      <c r="AV8">
        <v>0.49070000000000003</v>
      </c>
      <c r="AW8">
        <v>0.49659999999999999</v>
      </c>
      <c r="AX8" s="3">
        <f t="shared" ref="AX8:AX48" si="5">AVERAGE(AU8:AW8)</f>
        <v>0.49183333333333334</v>
      </c>
      <c r="AY8">
        <v>0.52939999999999998</v>
      </c>
      <c r="AZ8">
        <v>0.54200000000000004</v>
      </c>
      <c r="BA8">
        <v>0.5222</v>
      </c>
      <c r="BB8" s="3">
        <f t="shared" ref="BB8:BB48" si="6">AVERAGE(AY8:BA8)</f>
        <v>0.53120000000000001</v>
      </c>
      <c r="BC8">
        <v>0.52010000000000001</v>
      </c>
      <c r="BD8">
        <v>0.52529999999999999</v>
      </c>
      <c r="BE8">
        <v>0.52939999999999998</v>
      </c>
      <c r="BF8" s="3">
        <f t="shared" ref="BF8:BF48" si="7">AVERAGE(BC8:BE8)</f>
        <v>0.52493333333333325</v>
      </c>
      <c r="BG8">
        <v>0.50380000000000003</v>
      </c>
      <c r="BH8">
        <v>0.5121</v>
      </c>
      <c r="BI8">
        <v>0.50570000000000004</v>
      </c>
      <c r="BJ8" s="3">
        <f t="shared" ref="BJ8:BJ48" si="8">AVERAGE(BG8:BI8)</f>
        <v>0.50719999999999998</v>
      </c>
      <c r="BK8">
        <v>0.4889</v>
      </c>
      <c r="BL8">
        <v>0.49640000000000001</v>
      </c>
      <c r="BM8">
        <v>0.49159999999999998</v>
      </c>
      <c r="BN8" s="3">
        <f t="shared" ref="BN8:BN48" si="9">AVERAGE(BK8:BM8)</f>
        <v>0.49230000000000002</v>
      </c>
      <c r="BO8">
        <v>0.48380000000000001</v>
      </c>
      <c r="BP8">
        <v>0.4748</v>
      </c>
      <c r="BQ8">
        <v>0.47389999999999999</v>
      </c>
      <c r="BR8" s="3">
        <f t="shared" ref="BR8:BR48" si="10">AVERAGE(BO8:BQ8)</f>
        <v>0.47750000000000004</v>
      </c>
      <c r="BS8">
        <v>0.48270000000000002</v>
      </c>
      <c r="BU8">
        <v>0.46579999999999999</v>
      </c>
      <c r="BV8" s="3">
        <f t="shared" ref="BV8:BV48" si="11">AVERAGE(BS8:BU8)</f>
        <v>0.47425</v>
      </c>
      <c r="BW8">
        <v>0.46239999999999998</v>
      </c>
      <c r="BX8">
        <v>0.45810000000000001</v>
      </c>
      <c r="BY8">
        <v>0.45910000000000001</v>
      </c>
      <c r="BZ8" s="3">
        <f t="shared" ref="BZ8:BZ48" si="12">AVERAGE(BW8:BY8)</f>
        <v>0.45986666666666665</v>
      </c>
      <c r="CA8">
        <v>0.4516</v>
      </c>
      <c r="CB8">
        <v>0.47010000000000002</v>
      </c>
      <c r="CC8">
        <v>0.4546</v>
      </c>
      <c r="CD8" s="3">
        <f t="shared" ref="CD8:CD48" si="13">AVERAGE(CA8:CC8)</f>
        <v>0.45876666666666671</v>
      </c>
    </row>
    <row r="9" spans="2:82" x14ac:dyDescent="0.25">
      <c r="B9">
        <v>1</v>
      </c>
      <c r="C9">
        <v>0.41360000000000002</v>
      </c>
      <c r="D9">
        <v>0.38719999999999999</v>
      </c>
      <c r="E9">
        <v>0.39369999999999999</v>
      </c>
      <c r="F9" s="3">
        <f>AVERAGE(C9:E9)</f>
        <v>0.39816666666666661</v>
      </c>
      <c r="G9">
        <v>0.40110000000000001</v>
      </c>
      <c r="I9">
        <v>0.40279999999999999</v>
      </c>
      <c r="J9" s="3">
        <f>AVERAGE(G9:I9)</f>
        <v>0.40195000000000003</v>
      </c>
      <c r="K9">
        <v>0.433</v>
      </c>
      <c r="L9">
        <v>0.4173</v>
      </c>
      <c r="M9">
        <v>0.42209999999999998</v>
      </c>
      <c r="N9" s="3">
        <f t="shared" ref="N9:N48" si="14">AVERAGE(K9:M9)</f>
        <v>0.42413333333333331</v>
      </c>
      <c r="O9">
        <v>0.35920000000000002</v>
      </c>
      <c r="P9">
        <v>0.35339999999999999</v>
      </c>
      <c r="Q9">
        <v>0.3422</v>
      </c>
      <c r="R9" s="3">
        <f t="shared" ref="R9:R48" si="15">AVERAGE(O9:Q9)</f>
        <v>0.35159999999999997</v>
      </c>
      <c r="S9">
        <v>0.43319999999999997</v>
      </c>
      <c r="T9">
        <v>0.4274</v>
      </c>
      <c r="U9">
        <v>0.44450000000000001</v>
      </c>
      <c r="V9" s="3">
        <f t="shared" ref="V9:V48" si="16">AVERAGE(S9:U9)</f>
        <v>0.43503333333333333</v>
      </c>
      <c r="W9">
        <v>0.35</v>
      </c>
      <c r="X9">
        <v>0.3624</v>
      </c>
      <c r="Y9">
        <v>0.36899999999999999</v>
      </c>
      <c r="Z9" s="3">
        <f t="shared" ref="Z9:Z48" si="17">AVERAGE(W9:Y9)</f>
        <v>0.36046666666666666</v>
      </c>
      <c r="AA9">
        <v>0.44750000000000001</v>
      </c>
      <c r="AB9">
        <v>0.44059999999999999</v>
      </c>
      <c r="AC9">
        <v>0.45329999999999998</v>
      </c>
      <c r="AD9" s="3">
        <f t="shared" si="0"/>
        <v>0.44713333333333333</v>
      </c>
      <c r="AE9">
        <v>0.33460000000000001</v>
      </c>
      <c r="AF9">
        <v>0.34050000000000002</v>
      </c>
      <c r="AG9">
        <v>0.33660000000000001</v>
      </c>
      <c r="AH9" s="3">
        <f t="shared" si="1"/>
        <v>0.33723333333333333</v>
      </c>
      <c r="AI9">
        <v>0.51480000000000004</v>
      </c>
      <c r="AJ9">
        <v>0.5131</v>
      </c>
      <c r="AK9">
        <v>0.51070000000000004</v>
      </c>
      <c r="AL9" s="3">
        <f t="shared" si="2"/>
        <v>0.51286666666666669</v>
      </c>
      <c r="AM9">
        <v>0.4753</v>
      </c>
      <c r="AN9">
        <v>0.49159999999999998</v>
      </c>
      <c r="AO9">
        <v>0.50260000000000005</v>
      </c>
      <c r="AP9" s="3">
        <f t="shared" si="3"/>
        <v>0.48983333333333334</v>
      </c>
      <c r="AQ9">
        <v>0.50280000000000002</v>
      </c>
      <c r="AR9">
        <v>0.49459999999999998</v>
      </c>
      <c r="AS9">
        <v>0.48880000000000001</v>
      </c>
      <c r="AT9" s="3">
        <f t="shared" si="4"/>
        <v>0.49540000000000006</v>
      </c>
      <c r="AU9">
        <v>0.48509999999999998</v>
      </c>
      <c r="AV9">
        <v>0.48559999999999998</v>
      </c>
      <c r="AW9">
        <v>0.4904</v>
      </c>
      <c r="AX9" s="3">
        <f t="shared" si="5"/>
        <v>0.48703333333333326</v>
      </c>
      <c r="AY9">
        <v>0.5252</v>
      </c>
      <c r="AZ9">
        <v>0.53610000000000002</v>
      </c>
      <c r="BA9">
        <v>0.51629999999999998</v>
      </c>
      <c r="BB9" s="3">
        <f t="shared" si="6"/>
        <v>0.5258666666666667</v>
      </c>
      <c r="BC9">
        <v>0.51129999999999998</v>
      </c>
      <c r="BD9">
        <v>0.51739999999999997</v>
      </c>
      <c r="BE9">
        <v>0.51619999999999999</v>
      </c>
      <c r="BF9" s="3">
        <f t="shared" si="7"/>
        <v>0.51496666666666668</v>
      </c>
      <c r="BG9">
        <v>0.49940000000000001</v>
      </c>
      <c r="BH9">
        <v>0.50180000000000002</v>
      </c>
      <c r="BI9">
        <v>0.50039999999999996</v>
      </c>
      <c r="BJ9" s="3">
        <f t="shared" si="8"/>
        <v>0.50053333333333339</v>
      </c>
      <c r="BK9">
        <v>0.48170000000000002</v>
      </c>
      <c r="BL9">
        <v>0.48880000000000001</v>
      </c>
      <c r="BM9">
        <v>0.48409999999999997</v>
      </c>
      <c r="BN9" s="3">
        <f t="shared" si="9"/>
        <v>0.48486666666666672</v>
      </c>
      <c r="BO9">
        <v>0.48180000000000001</v>
      </c>
      <c r="BP9">
        <v>0.47220000000000001</v>
      </c>
      <c r="BQ9">
        <v>0.46989999999999998</v>
      </c>
      <c r="BR9" s="3">
        <f t="shared" si="10"/>
        <v>0.4746333333333333</v>
      </c>
      <c r="BS9">
        <v>0.47620000000000001</v>
      </c>
      <c r="BU9">
        <v>0.46029999999999999</v>
      </c>
      <c r="BV9" s="3">
        <f t="shared" si="11"/>
        <v>0.46825</v>
      </c>
      <c r="BW9">
        <v>0.46179999999999999</v>
      </c>
      <c r="BX9">
        <v>0.45679999999999998</v>
      </c>
      <c r="BY9">
        <v>0.45760000000000001</v>
      </c>
      <c r="BZ9" s="3">
        <f t="shared" si="12"/>
        <v>0.45873333333333327</v>
      </c>
      <c r="CA9">
        <v>0.44540000000000002</v>
      </c>
      <c r="CB9">
        <v>0.43690000000000001</v>
      </c>
      <c r="CC9">
        <v>0.4471</v>
      </c>
      <c r="CD9" s="3">
        <f t="shared" si="13"/>
        <v>0.44313333333333338</v>
      </c>
    </row>
    <row r="10" spans="2:82" x14ac:dyDescent="0.25">
      <c r="B10">
        <v>2</v>
      </c>
      <c r="C10">
        <v>0.41249999999999998</v>
      </c>
      <c r="D10">
        <v>0.38679999999999998</v>
      </c>
      <c r="E10">
        <v>0.39340000000000003</v>
      </c>
      <c r="F10" s="3">
        <f>AVERAGE(C10:E10)</f>
        <v>0.39756666666666662</v>
      </c>
      <c r="G10">
        <v>0.40089999999999998</v>
      </c>
      <c r="I10">
        <v>0.40289999999999998</v>
      </c>
      <c r="J10" s="3">
        <f>AVERAGE(G10:I10)</f>
        <v>0.40189999999999998</v>
      </c>
      <c r="K10">
        <v>0.42949999999999999</v>
      </c>
      <c r="L10">
        <v>0.4133</v>
      </c>
      <c r="M10">
        <v>0.41860000000000003</v>
      </c>
      <c r="N10" s="3">
        <f t="shared" si="14"/>
        <v>0.42046666666666671</v>
      </c>
      <c r="O10">
        <v>0.32069999999999999</v>
      </c>
      <c r="P10">
        <v>0.31669999999999998</v>
      </c>
      <c r="Q10">
        <v>0.307</v>
      </c>
      <c r="R10" s="3">
        <f t="shared" si="15"/>
        <v>0.31479999999999997</v>
      </c>
      <c r="S10">
        <v>0.42959999999999998</v>
      </c>
      <c r="T10">
        <v>0.42349999999999999</v>
      </c>
      <c r="U10">
        <v>0.44090000000000001</v>
      </c>
      <c r="V10" s="3">
        <f t="shared" si="16"/>
        <v>0.43133333333333335</v>
      </c>
      <c r="W10">
        <v>0.31519999999999998</v>
      </c>
      <c r="X10">
        <v>0.31769999999999998</v>
      </c>
      <c r="Y10">
        <v>0.33239999999999997</v>
      </c>
      <c r="Z10" s="3">
        <f t="shared" si="17"/>
        <v>0.3217666666666667</v>
      </c>
      <c r="AA10">
        <v>0.44330000000000003</v>
      </c>
      <c r="AB10">
        <v>0.43569999999999998</v>
      </c>
      <c r="AC10">
        <v>0.44879999999999998</v>
      </c>
      <c r="AD10" s="3">
        <f t="shared" si="0"/>
        <v>0.44259999999999994</v>
      </c>
      <c r="AE10">
        <v>0.3024</v>
      </c>
      <c r="AF10">
        <v>0.31130000000000002</v>
      </c>
      <c r="AG10">
        <v>0.31309999999999999</v>
      </c>
      <c r="AH10" s="3">
        <f t="shared" si="1"/>
        <v>0.30893333333333334</v>
      </c>
      <c r="AI10">
        <v>0.50770000000000004</v>
      </c>
      <c r="AJ10">
        <v>0.50600000000000001</v>
      </c>
      <c r="AK10">
        <v>0.50429999999999997</v>
      </c>
      <c r="AL10" s="3">
        <f t="shared" si="2"/>
        <v>0.50600000000000001</v>
      </c>
      <c r="AM10">
        <v>0.46739999999999998</v>
      </c>
      <c r="AN10">
        <v>0.48380000000000001</v>
      </c>
      <c r="AO10">
        <v>0.49430000000000002</v>
      </c>
      <c r="AP10" s="3">
        <f t="shared" si="3"/>
        <v>0.48183333333333334</v>
      </c>
      <c r="AQ10">
        <v>0.49830000000000002</v>
      </c>
      <c r="AR10">
        <v>0.49120000000000003</v>
      </c>
      <c r="AS10">
        <v>0.48470000000000002</v>
      </c>
      <c r="AT10" s="3">
        <f t="shared" si="4"/>
        <v>0.49140000000000006</v>
      </c>
      <c r="AU10">
        <v>0.47939999999999999</v>
      </c>
      <c r="AV10">
        <v>0.48099999999999998</v>
      </c>
      <c r="AW10">
        <v>0.4839</v>
      </c>
      <c r="AX10" s="3">
        <f t="shared" si="5"/>
        <v>0.48143333333333332</v>
      </c>
      <c r="AY10">
        <v>0.51870000000000005</v>
      </c>
      <c r="AZ10">
        <v>0.5292</v>
      </c>
      <c r="BA10">
        <v>0.5101</v>
      </c>
      <c r="BB10" s="3">
        <f t="shared" si="6"/>
        <v>0.51933333333333331</v>
      </c>
      <c r="BC10">
        <v>0.50309999999999999</v>
      </c>
      <c r="BD10">
        <v>0.50760000000000005</v>
      </c>
      <c r="BE10">
        <v>0.50639999999999996</v>
      </c>
      <c r="BF10" s="3">
        <f t="shared" si="7"/>
        <v>0.50569999999999993</v>
      </c>
      <c r="BG10">
        <v>0.49249999999999999</v>
      </c>
      <c r="BH10">
        <v>0.49669999999999997</v>
      </c>
      <c r="BI10">
        <v>0.4955</v>
      </c>
      <c r="BJ10" s="3">
        <f t="shared" si="8"/>
        <v>0.49489999999999995</v>
      </c>
      <c r="BK10">
        <v>0.47499999999999998</v>
      </c>
      <c r="BL10">
        <v>0.48170000000000002</v>
      </c>
      <c r="BM10">
        <v>0.47789999999999999</v>
      </c>
      <c r="BN10" s="3">
        <f t="shared" si="9"/>
        <v>0.47820000000000001</v>
      </c>
      <c r="BO10">
        <v>0.47599999999999998</v>
      </c>
      <c r="BP10">
        <v>0.46660000000000001</v>
      </c>
      <c r="BQ10">
        <v>0.46429999999999999</v>
      </c>
      <c r="BR10" s="3">
        <f t="shared" si="10"/>
        <v>0.4689666666666667</v>
      </c>
      <c r="BS10">
        <v>0.46820000000000001</v>
      </c>
      <c r="BT10">
        <v>0.45810000000000001</v>
      </c>
      <c r="BU10">
        <v>0.45279999999999998</v>
      </c>
      <c r="BV10" s="3">
        <f t="shared" si="11"/>
        <v>0.4597</v>
      </c>
      <c r="BW10">
        <v>0.45710000000000001</v>
      </c>
      <c r="BX10">
        <v>0.45350000000000001</v>
      </c>
      <c r="BY10">
        <v>0.45400000000000001</v>
      </c>
      <c r="BZ10" s="3">
        <f t="shared" si="12"/>
        <v>0.4548666666666667</v>
      </c>
      <c r="CA10">
        <v>0.44090000000000001</v>
      </c>
      <c r="CB10">
        <v>0.43030000000000002</v>
      </c>
      <c r="CC10">
        <v>0.44109999999999999</v>
      </c>
      <c r="CD10" s="3">
        <f t="shared" si="13"/>
        <v>0.43743333333333334</v>
      </c>
    </row>
    <row r="11" spans="2:82" x14ac:dyDescent="0.25">
      <c r="B11">
        <v>3</v>
      </c>
      <c r="C11">
        <v>0.41310000000000002</v>
      </c>
      <c r="D11">
        <v>0.38629999999999998</v>
      </c>
      <c r="E11">
        <v>0.39279999999999998</v>
      </c>
      <c r="F11" s="3">
        <f>AVERAGE(C11:E11)</f>
        <v>0.39739999999999998</v>
      </c>
      <c r="G11">
        <v>0.4002</v>
      </c>
      <c r="I11">
        <v>0.40279999999999999</v>
      </c>
      <c r="J11" s="3">
        <f>AVERAGE(G11:I11)</f>
        <v>0.40149999999999997</v>
      </c>
      <c r="K11">
        <v>0.42499999999999999</v>
      </c>
      <c r="L11">
        <v>0.40920000000000001</v>
      </c>
      <c r="M11">
        <v>0.41410000000000002</v>
      </c>
      <c r="N11" s="3">
        <f t="shared" si="14"/>
        <v>0.41609999999999997</v>
      </c>
      <c r="O11">
        <v>0.28960000000000002</v>
      </c>
      <c r="P11">
        <v>0.28789999999999999</v>
      </c>
      <c r="Q11">
        <v>0.28199999999999997</v>
      </c>
      <c r="R11" s="3">
        <f t="shared" si="15"/>
        <v>0.28649999999999998</v>
      </c>
      <c r="S11">
        <v>0.4254</v>
      </c>
      <c r="T11">
        <v>0.41959999999999997</v>
      </c>
      <c r="U11">
        <v>0.43630000000000002</v>
      </c>
      <c r="V11" s="3">
        <f t="shared" si="16"/>
        <v>0.42709999999999998</v>
      </c>
      <c r="W11">
        <v>0.29189999999999999</v>
      </c>
      <c r="X11">
        <v>0.29330000000000001</v>
      </c>
      <c r="Y11">
        <v>0.30449999999999999</v>
      </c>
      <c r="Z11" s="3">
        <f t="shared" si="17"/>
        <v>0.29656666666666665</v>
      </c>
      <c r="AA11">
        <v>0.43919999999999998</v>
      </c>
      <c r="AB11">
        <v>0.43140000000000001</v>
      </c>
      <c r="AC11">
        <v>0.44390000000000002</v>
      </c>
      <c r="AD11" s="3">
        <f t="shared" si="0"/>
        <v>0.43816666666666665</v>
      </c>
      <c r="AE11">
        <v>0.29089999999999999</v>
      </c>
      <c r="AF11">
        <v>0.3004</v>
      </c>
      <c r="AG11">
        <v>0.30620000000000003</v>
      </c>
      <c r="AH11" s="3">
        <f t="shared" si="1"/>
        <v>0.29916666666666664</v>
      </c>
      <c r="AI11">
        <v>0.50009999999999999</v>
      </c>
      <c r="AJ11">
        <v>0.50029999999999997</v>
      </c>
      <c r="AK11">
        <v>0.49740000000000001</v>
      </c>
      <c r="AL11" s="3">
        <f t="shared" si="2"/>
        <v>0.49926666666666669</v>
      </c>
      <c r="AM11">
        <v>0.45789999999999997</v>
      </c>
      <c r="AN11">
        <v>0.47510000000000002</v>
      </c>
      <c r="AO11">
        <v>0.48620000000000002</v>
      </c>
      <c r="AP11" s="3">
        <f t="shared" si="3"/>
        <v>0.47306666666666669</v>
      </c>
      <c r="AQ11">
        <v>0.49299999999999999</v>
      </c>
      <c r="AR11">
        <v>0.48659999999999998</v>
      </c>
      <c r="AS11">
        <v>0.47899999999999998</v>
      </c>
      <c r="AT11" s="3">
        <f t="shared" si="4"/>
        <v>0.48620000000000002</v>
      </c>
      <c r="AU11">
        <v>0.47249999999999998</v>
      </c>
      <c r="AV11">
        <v>0.47360000000000002</v>
      </c>
      <c r="AW11">
        <v>0.47910000000000003</v>
      </c>
      <c r="AX11" s="3">
        <f t="shared" si="5"/>
        <v>0.47506666666666669</v>
      </c>
      <c r="AY11">
        <v>0.51160000000000005</v>
      </c>
      <c r="AZ11">
        <v>0.5222</v>
      </c>
      <c r="BA11">
        <v>0.50419999999999998</v>
      </c>
      <c r="BB11" s="3">
        <f t="shared" si="6"/>
        <v>0.51266666666666671</v>
      </c>
      <c r="BC11">
        <v>0.49309999999999998</v>
      </c>
      <c r="BD11">
        <v>0.49859999999999999</v>
      </c>
      <c r="BE11">
        <v>0.50009999999999999</v>
      </c>
      <c r="BF11" s="3">
        <f t="shared" si="7"/>
        <v>0.49726666666666669</v>
      </c>
      <c r="BG11">
        <v>0.48570000000000002</v>
      </c>
      <c r="BH11">
        <v>0.48920000000000002</v>
      </c>
      <c r="BI11">
        <v>0.48859999999999998</v>
      </c>
      <c r="BJ11" s="3">
        <f t="shared" si="8"/>
        <v>0.48783333333333334</v>
      </c>
      <c r="BK11">
        <v>0.4667</v>
      </c>
      <c r="BL11">
        <v>0.47349999999999998</v>
      </c>
      <c r="BM11">
        <v>0.47039999999999998</v>
      </c>
      <c r="BN11" s="3">
        <f t="shared" si="9"/>
        <v>0.47019999999999995</v>
      </c>
      <c r="BO11">
        <v>0.46929999999999999</v>
      </c>
      <c r="BP11">
        <v>0.46060000000000001</v>
      </c>
      <c r="BQ11">
        <v>0.45800000000000002</v>
      </c>
      <c r="BR11" s="3">
        <f t="shared" si="10"/>
        <v>0.46263333333333329</v>
      </c>
      <c r="BS11">
        <v>0.44369999999999998</v>
      </c>
      <c r="BT11">
        <v>0.45040000000000002</v>
      </c>
      <c r="BU11">
        <v>0.44569999999999999</v>
      </c>
      <c r="BV11" s="3">
        <f t="shared" si="11"/>
        <v>0.44659999999999994</v>
      </c>
      <c r="BW11">
        <v>0.45200000000000001</v>
      </c>
      <c r="BX11">
        <v>0.44879999999999998</v>
      </c>
      <c r="BY11">
        <v>0.4476</v>
      </c>
      <c r="BZ11" s="3">
        <f t="shared" si="12"/>
        <v>0.44946666666666668</v>
      </c>
      <c r="CA11">
        <v>0.4355</v>
      </c>
      <c r="CB11">
        <v>0.42359999999999998</v>
      </c>
      <c r="CC11">
        <v>0.43540000000000001</v>
      </c>
      <c r="CD11" s="3">
        <f t="shared" si="13"/>
        <v>0.43149999999999999</v>
      </c>
    </row>
    <row r="12" spans="2:82" x14ac:dyDescent="0.25">
      <c r="B12">
        <v>4</v>
      </c>
      <c r="C12">
        <v>0.41389999999999999</v>
      </c>
      <c r="D12">
        <v>0.38590000000000002</v>
      </c>
      <c r="E12">
        <v>0.39250000000000002</v>
      </c>
      <c r="F12" s="3">
        <f>AVERAGE(C12:E12)</f>
        <v>0.39743333333333336</v>
      </c>
      <c r="G12">
        <v>0.3997</v>
      </c>
      <c r="I12">
        <v>0.40250000000000002</v>
      </c>
      <c r="J12" s="3">
        <f>AVERAGE(G12:I12)</f>
        <v>0.40110000000000001</v>
      </c>
      <c r="K12">
        <v>0.42120000000000002</v>
      </c>
      <c r="L12">
        <v>0.40610000000000002</v>
      </c>
      <c r="M12">
        <v>0.41049999999999998</v>
      </c>
      <c r="N12" s="3">
        <f t="shared" si="14"/>
        <v>0.41260000000000002</v>
      </c>
      <c r="O12">
        <v>0.27610000000000001</v>
      </c>
      <c r="P12">
        <v>0.27689999999999998</v>
      </c>
      <c r="Q12">
        <v>0.27400000000000002</v>
      </c>
      <c r="R12" s="3">
        <f t="shared" si="15"/>
        <v>0.27566666666666667</v>
      </c>
      <c r="S12">
        <v>0.42109999999999997</v>
      </c>
      <c r="T12">
        <v>0.41549999999999998</v>
      </c>
      <c r="U12">
        <v>0.432</v>
      </c>
      <c r="V12" s="3">
        <f t="shared" si="16"/>
        <v>0.42286666666666667</v>
      </c>
      <c r="W12">
        <v>0.28449999999999998</v>
      </c>
      <c r="X12">
        <v>0.2848</v>
      </c>
      <c r="Y12">
        <v>0.29399999999999998</v>
      </c>
      <c r="Z12" s="3">
        <f t="shared" si="17"/>
        <v>0.28776666666666667</v>
      </c>
      <c r="AA12">
        <v>0.43409999999999999</v>
      </c>
      <c r="AB12">
        <v>0.42699999999999999</v>
      </c>
      <c r="AC12">
        <v>0.43930000000000002</v>
      </c>
      <c r="AD12" s="3">
        <f t="shared" si="0"/>
        <v>0.43346666666666667</v>
      </c>
      <c r="AE12">
        <v>0.28789999999999999</v>
      </c>
      <c r="AF12">
        <v>0.29820000000000002</v>
      </c>
      <c r="AG12">
        <v>0.3039</v>
      </c>
      <c r="AH12" s="3">
        <f t="shared" si="1"/>
        <v>0.29666666666666669</v>
      </c>
      <c r="AI12">
        <v>0.49280000000000002</v>
      </c>
      <c r="AJ12">
        <v>0.49320000000000003</v>
      </c>
      <c r="AK12">
        <v>0.4904</v>
      </c>
      <c r="AL12" s="3">
        <f t="shared" si="2"/>
        <v>0.49213333333333331</v>
      </c>
      <c r="AM12">
        <v>0.4506</v>
      </c>
      <c r="AN12">
        <v>0.46610000000000001</v>
      </c>
      <c r="AO12">
        <v>0.47799999999999998</v>
      </c>
      <c r="AP12" s="3">
        <f t="shared" si="3"/>
        <v>0.46490000000000004</v>
      </c>
      <c r="AQ12">
        <v>0.48749999999999999</v>
      </c>
      <c r="AR12">
        <v>0.4824</v>
      </c>
      <c r="AS12">
        <v>0.47410000000000002</v>
      </c>
      <c r="AT12" s="3">
        <f t="shared" si="4"/>
        <v>0.48133333333333334</v>
      </c>
      <c r="AU12">
        <v>0.46629999999999999</v>
      </c>
      <c r="AV12">
        <v>0.46710000000000002</v>
      </c>
      <c r="AW12">
        <v>0.47170000000000001</v>
      </c>
      <c r="AX12" s="3">
        <f t="shared" si="5"/>
        <v>0.46836666666666665</v>
      </c>
      <c r="AY12">
        <v>0.50380000000000003</v>
      </c>
      <c r="AZ12">
        <v>0.51500000000000001</v>
      </c>
      <c r="BA12">
        <v>0.49559999999999998</v>
      </c>
      <c r="BB12" s="3">
        <f t="shared" si="6"/>
        <v>0.50480000000000003</v>
      </c>
      <c r="BC12">
        <v>0.4854</v>
      </c>
      <c r="BD12">
        <v>0.49059999999999998</v>
      </c>
      <c r="BE12">
        <v>0.48899999999999999</v>
      </c>
      <c r="BF12" s="3">
        <f t="shared" si="7"/>
        <v>0.48833333333333329</v>
      </c>
      <c r="BG12">
        <v>0.47870000000000001</v>
      </c>
      <c r="BH12">
        <v>0.48249999999999998</v>
      </c>
      <c r="BI12">
        <v>0.4819</v>
      </c>
      <c r="BJ12" s="3">
        <f t="shared" si="8"/>
        <v>0.48103333333333337</v>
      </c>
      <c r="BK12">
        <v>0.45739999999999997</v>
      </c>
      <c r="BL12">
        <v>0.46429999999999999</v>
      </c>
      <c r="BM12">
        <v>0.46160000000000001</v>
      </c>
      <c r="BN12" s="3">
        <f t="shared" si="9"/>
        <v>0.46110000000000001</v>
      </c>
      <c r="BO12">
        <v>0.46289999999999998</v>
      </c>
      <c r="BP12">
        <v>0.45440000000000003</v>
      </c>
      <c r="BQ12">
        <v>0.45169999999999999</v>
      </c>
      <c r="BR12" s="3">
        <f t="shared" si="10"/>
        <v>0.45633333333333331</v>
      </c>
      <c r="BS12">
        <v>0.43609999999999999</v>
      </c>
      <c r="BT12">
        <v>0.44350000000000001</v>
      </c>
      <c r="BU12">
        <v>0.43880000000000002</v>
      </c>
      <c r="BV12" s="3">
        <f t="shared" si="11"/>
        <v>0.43946666666666667</v>
      </c>
      <c r="BW12">
        <v>0.44719999999999999</v>
      </c>
      <c r="BX12">
        <v>0.44219999999999998</v>
      </c>
      <c r="BY12">
        <v>0.44259999999999999</v>
      </c>
      <c r="BZ12" s="3">
        <f t="shared" si="12"/>
        <v>0.44399999999999995</v>
      </c>
      <c r="CA12">
        <v>0.42820000000000003</v>
      </c>
      <c r="CB12">
        <v>0.41870000000000002</v>
      </c>
      <c r="CC12">
        <v>0.4289</v>
      </c>
      <c r="CD12" s="3">
        <f t="shared" si="13"/>
        <v>0.42526666666666668</v>
      </c>
    </row>
    <row r="13" spans="2:82" x14ac:dyDescent="0.25">
      <c r="B13">
        <v>5</v>
      </c>
      <c r="C13">
        <v>0.4143</v>
      </c>
      <c r="D13">
        <v>0.3856</v>
      </c>
      <c r="E13">
        <v>0.39229999999999998</v>
      </c>
      <c r="F13" s="3">
        <f t="shared" ref="F13:F48" si="18">AVERAGE(C13:E13)</f>
        <v>0.39740000000000003</v>
      </c>
      <c r="G13">
        <v>0.39939999999999998</v>
      </c>
      <c r="I13">
        <v>0.40200000000000002</v>
      </c>
      <c r="J13" s="3">
        <f t="shared" ref="J13:J48" si="19">AVERAGE(G13:I13)</f>
        <v>0.4007</v>
      </c>
      <c r="K13">
        <v>0.4168</v>
      </c>
      <c r="L13">
        <v>0.40160000000000001</v>
      </c>
      <c r="M13">
        <v>0.40620000000000001</v>
      </c>
      <c r="N13" s="3">
        <f t="shared" si="14"/>
        <v>0.40820000000000006</v>
      </c>
      <c r="O13">
        <v>0.27329999999999999</v>
      </c>
      <c r="P13">
        <v>0.2747</v>
      </c>
      <c r="Q13">
        <v>0.27200000000000002</v>
      </c>
      <c r="R13" s="3">
        <f t="shared" si="15"/>
        <v>0.27333333333333337</v>
      </c>
      <c r="S13">
        <v>0.4168</v>
      </c>
      <c r="T13">
        <v>0.4113</v>
      </c>
      <c r="U13">
        <v>0.4279</v>
      </c>
      <c r="V13" s="3">
        <f t="shared" si="16"/>
        <v>0.41866666666666669</v>
      </c>
      <c r="W13">
        <v>0.28239999999999998</v>
      </c>
      <c r="X13">
        <v>0.28299999999999997</v>
      </c>
      <c r="Y13">
        <v>0.2913</v>
      </c>
      <c r="Z13" s="3">
        <f t="shared" si="17"/>
        <v>0.28556666666666664</v>
      </c>
      <c r="AA13">
        <v>0.42949999999999999</v>
      </c>
      <c r="AB13">
        <v>0.42249999999999999</v>
      </c>
      <c r="AC13">
        <v>0.43480000000000002</v>
      </c>
      <c r="AD13" s="3">
        <f t="shared" si="0"/>
        <v>0.42893333333333333</v>
      </c>
      <c r="AE13">
        <v>0.28620000000000001</v>
      </c>
      <c r="AF13">
        <v>0.2949</v>
      </c>
      <c r="AG13">
        <v>0.30230000000000001</v>
      </c>
      <c r="AH13" s="3">
        <f t="shared" si="1"/>
        <v>0.29446666666666665</v>
      </c>
      <c r="AI13">
        <v>0.48530000000000001</v>
      </c>
      <c r="AJ13">
        <v>0.48599999999999999</v>
      </c>
      <c r="AK13">
        <v>0.4829</v>
      </c>
      <c r="AL13" s="3">
        <f t="shared" si="2"/>
        <v>0.4847333333333334</v>
      </c>
      <c r="AM13">
        <v>0.44359999999999999</v>
      </c>
      <c r="AN13">
        <v>0.4577</v>
      </c>
      <c r="AO13">
        <v>0.4703</v>
      </c>
      <c r="AP13" s="3">
        <f t="shared" si="3"/>
        <v>0.4572</v>
      </c>
      <c r="AQ13">
        <v>0.48249999999999998</v>
      </c>
      <c r="AR13">
        <v>0.47689999999999999</v>
      </c>
      <c r="AS13">
        <v>0.46860000000000002</v>
      </c>
      <c r="AT13" s="3">
        <f t="shared" si="4"/>
        <v>0.47599999999999998</v>
      </c>
      <c r="AU13">
        <v>0.46010000000000001</v>
      </c>
      <c r="AV13">
        <v>0.46089999999999998</v>
      </c>
      <c r="AW13">
        <v>0.46400000000000002</v>
      </c>
      <c r="AX13" s="3">
        <f t="shared" si="5"/>
        <v>0.46166666666666667</v>
      </c>
      <c r="AY13">
        <v>0.49580000000000002</v>
      </c>
      <c r="AZ13">
        <v>0.50749999999999995</v>
      </c>
      <c r="BA13">
        <v>0.48959999999999998</v>
      </c>
      <c r="BB13" s="3">
        <f t="shared" si="6"/>
        <v>0.49763333333333332</v>
      </c>
      <c r="BC13">
        <v>0.47889999999999999</v>
      </c>
      <c r="BD13">
        <v>0.48180000000000001</v>
      </c>
      <c r="BE13">
        <v>0.48430000000000001</v>
      </c>
      <c r="BF13" s="3">
        <f t="shared" si="7"/>
        <v>0.48166666666666669</v>
      </c>
      <c r="BG13">
        <v>0.47120000000000001</v>
      </c>
      <c r="BH13">
        <v>0.47520000000000001</v>
      </c>
      <c r="BI13">
        <v>0.4748</v>
      </c>
      <c r="BJ13" s="3">
        <f t="shared" si="8"/>
        <v>0.47373333333333334</v>
      </c>
      <c r="BK13">
        <v>0.4481</v>
      </c>
      <c r="BL13">
        <v>0.45519999999999999</v>
      </c>
      <c r="BM13">
        <v>0.45319999999999999</v>
      </c>
      <c r="BN13" s="3">
        <f t="shared" si="9"/>
        <v>0.45216666666666666</v>
      </c>
      <c r="BO13">
        <v>0.45610000000000001</v>
      </c>
      <c r="BP13">
        <v>0.44779999999999998</v>
      </c>
      <c r="BQ13">
        <v>0.44490000000000002</v>
      </c>
      <c r="BR13" s="3">
        <f t="shared" si="10"/>
        <v>0.4496</v>
      </c>
      <c r="BS13">
        <v>0.42909999999999998</v>
      </c>
      <c r="BT13">
        <v>0.43619999999999998</v>
      </c>
      <c r="BU13">
        <v>0.43080000000000002</v>
      </c>
      <c r="BV13" s="3">
        <f t="shared" si="11"/>
        <v>0.43203333333333332</v>
      </c>
      <c r="BW13">
        <v>0.44140000000000001</v>
      </c>
      <c r="BX13">
        <v>0.43690000000000001</v>
      </c>
      <c r="BY13">
        <v>0.437</v>
      </c>
      <c r="BZ13" s="3">
        <f t="shared" si="12"/>
        <v>0.4384333333333334</v>
      </c>
      <c r="CA13">
        <v>0.42249999999999999</v>
      </c>
      <c r="CB13">
        <v>0.41070000000000001</v>
      </c>
      <c r="CC13">
        <v>0.42349999999999999</v>
      </c>
      <c r="CD13" s="3">
        <f t="shared" si="13"/>
        <v>0.41889999999999999</v>
      </c>
    </row>
    <row r="14" spans="2:82" x14ac:dyDescent="0.25">
      <c r="B14">
        <v>6</v>
      </c>
      <c r="C14">
        <v>0.41499999999999998</v>
      </c>
      <c r="D14">
        <v>0.38550000000000001</v>
      </c>
      <c r="E14">
        <v>0.39229999999999998</v>
      </c>
      <c r="F14" s="3">
        <f t="shared" si="18"/>
        <v>0.39760000000000001</v>
      </c>
      <c r="G14">
        <v>0.3987</v>
      </c>
      <c r="I14">
        <v>0.40189999999999998</v>
      </c>
      <c r="J14" s="3">
        <f t="shared" si="19"/>
        <v>0.40029999999999999</v>
      </c>
      <c r="K14">
        <v>0.41310000000000002</v>
      </c>
      <c r="L14">
        <v>0.39839999999999998</v>
      </c>
      <c r="M14">
        <v>0.4022</v>
      </c>
      <c r="N14" s="3">
        <f t="shared" si="14"/>
        <v>0.40456666666666669</v>
      </c>
      <c r="O14">
        <v>0.27229999999999999</v>
      </c>
      <c r="P14">
        <v>0.2737</v>
      </c>
      <c r="Q14">
        <v>0.27139999999999997</v>
      </c>
      <c r="R14" s="3">
        <f t="shared" si="15"/>
        <v>0.27246666666666669</v>
      </c>
      <c r="S14">
        <v>0.41270000000000001</v>
      </c>
      <c r="T14">
        <v>0.4073</v>
      </c>
      <c r="U14">
        <v>0.42359999999999998</v>
      </c>
      <c r="V14" s="3">
        <f t="shared" si="16"/>
        <v>0.41453333333333336</v>
      </c>
      <c r="W14">
        <v>0.28139999999999998</v>
      </c>
      <c r="X14">
        <v>0.28189999999999998</v>
      </c>
      <c r="Y14">
        <v>0.28989999999999999</v>
      </c>
      <c r="Z14" s="3">
        <f t="shared" si="17"/>
        <v>0.28439999999999999</v>
      </c>
      <c r="AA14">
        <v>0.42459999999999998</v>
      </c>
      <c r="AB14">
        <v>0.41799999999999998</v>
      </c>
      <c r="AC14">
        <v>0.4304</v>
      </c>
      <c r="AD14" s="3">
        <f t="shared" si="0"/>
        <v>0.4243333333333334</v>
      </c>
      <c r="AE14">
        <v>0.28510000000000002</v>
      </c>
      <c r="AF14">
        <v>0.29349999999999998</v>
      </c>
      <c r="AG14">
        <v>0.30059999999999998</v>
      </c>
      <c r="AH14" s="3">
        <f t="shared" si="1"/>
        <v>0.29306666666666664</v>
      </c>
      <c r="AI14">
        <v>0.47860000000000003</v>
      </c>
      <c r="AJ14">
        <v>0.47870000000000001</v>
      </c>
      <c r="AK14">
        <v>0.47549999999999998</v>
      </c>
      <c r="AL14" s="3">
        <f t="shared" si="2"/>
        <v>0.47760000000000002</v>
      </c>
      <c r="AM14">
        <v>0.434</v>
      </c>
      <c r="AN14">
        <v>0.45100000000000001</v>
      </c>
      <c r="AO14">
        <v>0.46189999999999998</v>
      </c>
      <c r="AP14" s="3">
        <f t="shared" si="3"/>
        <v>0.44896666666666668</v>
      </c>
      <c r="AQ14">
        <v>0.47639999999999999</v>
      </c>
      <c r="AR14">
        <v>0.4718</v>
      </c>
      <c r="AS14">
        <v>0.4627</v>
      </c>
      <c r="AT14" s="3">
        <f t="shared" si="4"/>
        <v>0.47029999999999994</v>
      </c>
      <c r="AU14">
        <v>0.45369999999999999</v>
      </c>
      <c r="AV14">
        <v>0.45400000000000001</v>
      </c>
      <c r="AW14">
        <v>0.4577</v>
      </c>
      <c r="AX14" s="3">
        <f t="shared" si="5"/>
        <v>0.45513333333333333</v>
      </c>
      <c r="AY14">
        <v>0.48849999999999999</v>
      </c>
      <c r="AZ14">
        <v>0.501</v>
      </c>
      <c r="BA14">
        <v>0.48170000000000002</v>
      </c>
      <c r="BB14" s="3">
        <f t="shared" si="6"/>
        <v>0.4904</v>
      </c>
      <c r="BC14">
        <v>0.46860000000000002</v>
      </c>
      <c r="BD14">
        <v>0.47720000000000001</v>
      </c>
      <c r="BE14">
        <v>0.47349999999999998</v>
      </c>
      <c r="BF14" s="3">
        <f t="shared" si="7"/>
        <v>0.47310000000000002</v>
      </c>
      <c r="BG14">
        <v>0.46400000000000002</v>
      </c>
      <c r="BH14">
        <v>0.46850000000000003</v>
      </c>
      <c r="BI14">
        <v>0.46760000000000002</v>
      </c>
      <c r="BJ14" s="3">
        <f t="shared" si="8"/>
        <v>0.46670000000000006</v>
      </c>
      <c r="BK14">
        <v>0.43890000000000001</v>
      </c>
      <c r="BL14">
        <v>0.44650000000000001</v>
      </c>
      <c r="BM14">
        <v>0.4446</v>
      </c>
      <c r="BN14" s="3">
        <f t="shared" si="9"/>
        <v>0.44333333333333336</v>
      </c>
      <c r="BO14">
        <v>0.44900000000000001</v>
      </c>
      <c r="BP14">
        <v>0.44069999999999998</v>
      </c>
      <c r="BQ14">
        <v>0.43809999999999999</v>
      </c>
      <c r="BR14" s="3">
        <f t="shared" si="10"/>
        <v>0.44259999999999994</v>
      </c>
      <c r="BS14">
        <v>0.42059999999999997</v>
      </c>
      <c r="BT14">
        <v>0.42820000000000003</v>
      </c>
      <c r="BU14">
        <v>0.42270000000000002</v>
      </c>
      <c r="BV14" s="3">
        <f t="shared" si="11"/>
        <v>0.42383333333333334</v>
      </c>
      <c r="BW14">
        <v>0.436</v>
      </c>
      <c r="BX14">
        <v>0.43020000000000003</v>
      </c>
      <c r="BY14">
        <v>0.43259999999999998</v>
      </c>
      <c r="BZ14" s="3">
        <f t="shared" si="12"/>
        <v>0.43293333333333334</v>
      </c>
      <c r="CA14">
        <v>0.41510000000000002</v>
      </c>
      <c r="CB14">
        <v>0.40749999999999997</v>
      </c>
      <c r="CC14">
        <v>0.4148</v>
      </c>
      <c r="CD14" s="3">
        <f t="shared" si="13"/>
        <v>0.4124666666666667</v>
      </c>
    </row>
    <row r="15" spans="2:82" x14ac:dyDescent="0.25">
      <c r="B15">
        <v>7</v>
      </c>
      <c r="C15">
        <v>0.41589999999999999</v>
      </c>
      <c r="D15">
        <v>0.38519999999999999</v>
      </c>
      <c r="E15">
        <v>0.39190000000000003</v>
      </c>
      <c r="F15" s="3">
        <f t="shared" si="18"/>
        <v>0.39766666666666667</v>
      </c>
      <c r="G15">
        <v>0.39850000000000002</v>
      </c>
      <c r="I15">
        <v>0.40129999999999999</v>
      </c>
      <c r="J15" s="3">
        <f t="shared" si="19"/>
        <v>0.39990000000000003</v>
      </c>
      <c r="K15">
        <v>0.40870000000000001</v>
      </c>
      <c r="L15">
        <v>0.39290000000000003</v>
      </c>
      <c r="M15">
        <v>0.39729999999999999</v>
      </c>
      <c r="N15" s="3">
        <f t="shared" si="14"/>
        <v>0.39963333333333334</v>
      </c>
      <c r="O15">
        <v>0.27139999999999997</v>
      </c>
      <c r="P15">
        <v>0.27279999999999999</v>
      </c>
      <c r="Q15">
        <v>0.27050000000000002</v>
      </c>
      <c r="R15" s="3">
        <f t="shared" si="15"/>
        <v>0.27156666666666668</v>
      </c>
      <c r="S15">
        <v>0.40820000000000001</v>
      </c>
      <c r="T15">
        <v>0.4032</v>
      </c>
      <c r="U15">
        <v>0.41880000000000001</v>
      </c>
      <c r="V15" s="3">
        <f t="shared" si="16"/>
        <v>0.41006666666666663</v>
      </c>
      <c r="W15">
        <v>0.28060000000000002</v>
      </c>
      <c r="X15">
        <v>0.28139999999999998</v>
      </c>
      <c r="Y15">
        <v>0.28949999999999998</v>
      </c>
      <c r="Z15" s="3">
        <f t="shared" si="17"/>
        <v>0.28383333333333333</v>
      </c>
      <c r="AA15">
        <v>0.42020000000000002</v>
      </c>
      <c r="AB15">
        <v>0.41399999999999998</v>
      </c>
      <c r="AC15">
        <v>0.42570000000000002</v>
      </c>
      <c r="AD15" s="3">
        <f t="shared" si="0"/>
        <v>0.41996666666666665</v>
      </c>
      <c r="AE15">
        <v>0.28439999999999999</v>
      </c>
      <c r="AF15">
        <v>0.29249999999999998</v>
      </c>
      <c r="AG15">
        <v>0.29949999999999999</v>
      </c>
      <c r="AH15" s="3">
        <f t="shared" si="1"/>
        <v>0.2921333333333333</v>
      </c>
      <c r="AI15">
        <v>0.47070000000000001</v>
      </c>
      <c r="AJ15">
        <v>0.47089999999999999</v>
      </c>
      <c r="AK15">
        <v>0.46870000000000001</v>
      </c>
      <c r="AL15" s="3">
        <f t="shared" si="2"/>
        <v>0.47009999999999996</v>
      </c>
      <c r="AM15">
        <v>0.4264</v>
      </c>
      <c r="AN15">
        <v>0.44290000000000002</v>
      </c>
      <c r="AO15">
        <v>0.4541</v>
      </c>
      <c r="AP15" s="3">
        <f t="shared" si="3"/>
        <v>0.44113333333333332</v>
      </c>
      <c r="AQ15">
        <v>0.47039999999999998</v>
      </c>
      <c r="AR15">
        <v>0.46639999999999998</v>
      </c>
      <c r="AS15">
        <v>0.4582</v>
      </c>
      <c r="AT15" s="3">
        <f t="shared" si="4"/>
        <v>0.46500000000000002</v>
      </c>
      <c r="AU15">
        <v>0.44829999999999998</v>
      </c>
      <c r="AV15">
        <v>0.44769999999999999</v>
      </c>
      <c r="AW15">
        <v>0.45240000000000002</v>
      </c>
      <c r="AX15" s="3">
        <f t="shared" si="5"/>
        <v>0.44946666666666663</v>
      </c>
      <c r="AY15">
        <v>0.48139999999999999</v>
      </c>
      <c r="AZ15">
        <v>0.49390000000000001</v>
      </c>
      <c r="BA15">
        <v>0.47389999999999999</v>
      </c>
      <c r="BB15" s="3">
        <f t="shared" si="6"/>
        <v>0.4830666666666667</v>
      </c>
      <c r="BC15">
        <v>0.46189999999999998</v>
      </c>
      <c r="BD15">
        <v>0.46710000000000002</v>
      </c>
      <c r="BE15">
        <v>0.46479999999999999</v>
      </c>
      <c r="BF15" s="3">
        <f t="shared" si="7"/>
        <v>0.46460000000000007</v>
      </c>
      <c r="BG15">
        <v>0.45689999999999997</v>
      </c>
      <c r="BH15">
        <v>0.46089999999999998</v>
      </c>
      <c r="BI15">
        <v>0.46079999999999999</v>
      </c>
      <c r="BJ15" s="3">
        <f t="shared" si="8"/>
        <v>0.45953333333333335</v>
      </c>
      <c r="BK15">
        <v>0.42980000000000002</v>
      </c>
      <c r="BL15">
        <v>0.43709999999999999</v>
      </c>
      <c r="BM15">
        <v>0.4355</v>
      </c>
      <c r="BN15" s="3">
        <f t="shared" si="9"/>
        <v>0.43413333333333332</v>
      </c>
      <c r="BO15">
        <v>0.44180000000000003</v>
      </c>
      <c r="BP15">
        <v>0.43380000000000002</v>
      </c>
      <c r="BQ15">
        <v>0.43140000000000001</v>
      </c>
      <c r="BR15" s="3">
        <f t="shared" si="10"/>
        <v>0.43566666666666665</v>
      </c>
      <c r="BS15">
        <v>0.41320000000000001</v>
      </c>
      <c r="BT15">
        <v>0.42</v>
      </c>
      <c r="BU15">
        <v>0.41460000000000002</v>
      </c>
      <c r="BV15" s="3">
        <f t="shared" si="11"/>
        <v>0.41593333333333332</v>
      </c>
      <c r="BW15">
        <v>0.43049999999999999</v>
      </c>
      <c r="BX15">
        <v>0.42470000000000002</v>
      </c>
      <c r="BY15">
        <v>0.42570000000000002</v>
      </c>
      <c r="BZ15" s="3">
        <f t="shared" si="12"/>
        <v>0.42696666666666666</v>
      </c>
      <c r="CA15">
        <v>0.40670000000000001</v>
      </c>
      <c r="CB15">
        <v>0.39800000000000002</v>
      </c>
      <c r="CC15">
        <v>0.4078</v>
      </c>
      <c r="CD15" s="3">
        <f t="shared" si="13"/>
        <v>0.40416666666666662</v>
      </c>
    </row>
    <row r="16" spans="2:82" x14ac:dyDescent="0.25">
      <c r="B16">
        <v>8</v>
      </c>
      <c r="C16">
        <v>0.4163</v>
      </c>
      <c r="D16">
        <v>0.3846</v>
      </c>
      <c r="E16">
        <v>0.39150000000000001</v>
      </c>
      <c r="F16" s="3">
        <f t="shared" si="18"/>
        <v>0.39746666666666663</v>
      </c>
      <c r="G16">
        <v>0.3977</v>
      </c>
      <c r="I16">
        <v>0.40089999999999998</v>
      </c>
      <c r="J16" s="3">
        <f t="shared" si="19"/>
        <v>0.39929999999999999</v>
      </c>
      <c r="K16">
        <v>0.40400000000000003</v>
      </c>
      <c r="L16">
        <v>0.38990000000000002</v>
      </c>
      <c r="M16">
        <v>0.39329999999999998</v>
      </c>
      <c r="N16" s="3">
        <f t="shared" si="14"/>
        <v>0.39573333333333333</v>
      </c>
      <c r="O16">
        <v>0.27060000000000001</v>
      </c>
      <c r="P16">
        <v>0.27239999999999998</v>
      </c>
      <c r="Q16">
        <v>0.26989999999999997</v>
      </c>
      <c r="R16" s="3">
        <f t="shared" si="15"/>
        <v>0.27096666666666663</v>
      </c>
      <c r="S16">
        <v>0.40379999999999999</v>
      </c>
      <c r="T16">
        <v>0.39879999999999999</v>
      </c>
      <c r="U16">
        <v>0.41439999999999999</v>
      </c>
      <c r="V16" s="3">
        <f t="shared" si="16"/>
        <v>0.40566666666666668</v>
      </c>
      <c r="W16">
        <v>0.2797</v>
      </c>
      <c r="X16">
        <v>0.28050000000000003</v>
      </c>
      <c r="Y16">
        <v>0.28839999999999999</v>
      </c>
      <c r="Z16" s="3">
        <f t="shared" si="17"/>
        <v>0.28286666666666666</v>
      </c>
      <c r="AA16">
        <v>0.41499999999999998</v>
      </c>
      <c r="AB16">
        <v>0.40920000000000001</v>
      </c>
      <c r="AC16">
        <v>0.4209</v>
      </c>
      <c r="AD16" s="3">
        <f t="shared" si="0"/>
        <v>0.41503333333333337</v>
      </c>
      <c r="AE16">
        <v>0.28339999999999999</v>
      </c>
      <c r="AF16">
        <v>0.2913</v>
      </c>
      <c r="AG16">
        <v>0.29859999999999998</v>
      </c>
      <c r="AH16" s="3">
        <f t="shared" si="1"/>
        <v>0.29109999999999997</v>
      </c>
      <c r="AI16">
        <v>0.46400000000000002</v>
      </c>
      <c r="AJ16">
        <v>0.46350000000000002</v>
      </c>
      <c r="AK16">
        <v>0.4622</v>
      </c>
      <c r="AL16" s="3">
        <f t="shared" si="2"/>
        <v>0.46323333333333333</v>
      </c>
      <c r="AM16">
        <v>0.41849999999999998</v>
      </c>
      <c r="AN16">
        <v>0.43490000000000001</v>
      </c>
      <c r="AO16">
        <v>0.44579999999999997</v>
      </c>
      <c r="AP16" s="3">
        <f t="shared" si="3"/>
        <v>0.43306666666666666</v>
      </c>
      <c r="AQ16">
        <v>0.4652</v>
      </c>
      <c r="AR16">
        <v>0.46079999999999999</v>
      </c>
      <c r="AS16">
        <v>0.45290000000000002</v>
      </c>
      <c r="AT16" s="3">
        <f t="shared" si="4"/>
        <v>0.45963333333333334</v>
      </c>
      <c r="AU16">
        <v>0.44059999999999999</v>
      </c>
      <c r="AV16">
        <v>0.44059999999999999</v>
      </c>
      <c r="AW16">
        <v>0.44490000000000002</v>
      </c>
      <c r="AX16" s="3">
        <f t="shared" si="5"/>
        <v>0.44203333333333333</v>
      </c>
      <c r="AY16">
        <v>0.47499999999999998</v>
      </c>
      <c r="AZ16">
        <v>0.48649999999999999</v>
      </c>
      <c r="BA16">
        <v>0.46820000000000001</v>
      </c>
      <c r="BB16" s="3">
        <f t="shared" si="6"/>
        <v>0.47656666666666664</v>
      </c>
      <c r="BC16">
        <v>0.45350000000000001</v>
      </c>
      <c r="BD16">
        <v>0.4592</v>
      </c>
      <c r="BE16">
        <v>0.45710000000000001</v>
      </c>
      <c r="BF16" s="3">
        <f t="shared" si="7"/>
        <v>0.45660000000000006</v>
      </c>
      <c r="BG16">
        <v>0.44979999999999998</v>
      </c>
      <c r="BH16">
        <v>0.4541</v>
      </c>
      <c r="BI16">
        <v>0.45429999999999998</v>
      </c>
      <c r="BJ16" s="3">
        <f t="shared" si="8"/>
        <v>0.45273333333333327</v>
      </c>
      <c r="BK16">
        <v>0.42130000000000001</v>
      </c>
      <c r="BL16">
        <v>0.42870000000000003</v>
      </c>
      <c r="BM16">
        <v>0.4269</v>
      </c>
      <c r="BN16" s="3">
        <f t="shared" si="9"/>
        <v>0.42563333333333336</v>
      </c>
      <c r="BO16">
        <v>0.43459999999999999</v>
      </c>
      <c r="BP16">
        <v>0.42709999999999998</v>
      </c>
      <c r="BQ16">
        <v>0.42480000000000001</v>
      </c>
      <c r="BR16" s="3">
        <f t="shared" si="10"/>
        <v>0.42883333333333334</v>
      </c>
      <c r="BS16">
        <v>0.40450000000000003</v>
      </c>
      <c r="BT16">
        <v>0.41139999999999999</v>
      </c>
      <c r="BU16">
        <v>0.40639999999999998</v>
      </c>
      <c r="BV16" s="3">
        <f t="shared" si="11"/>
        <v>0.40743333333333337</v>
      </c>
      <c r="BW16">
        <v>0.4249</v>
      </c>
      <c r="BX16">
        <v>0.41920000000000002</v>
      </c>
      <c r="BY16">
        <v>0.4204</v>
      </c>
      <c r="BZ16" s="3">
        <f t="shared" si="12"/>
        <v>0.42149999999999999</v>
      </c>
      <c r="CA16">
        <v>0.40039999999999998</v>
      </c>
      <c r="CB16">
        <v>0.39179999999999998</v>
      </c>
      <c r="CC16">
        <v>0.4017</v>
      </c>
      <c r="CD16" s="3">
        <f t="shared" si="13"/>
        <v>0.39796666666666664</v>
      </c>
    </row>
    <row r="17" spans="2:82" x14ac:dyDescent="0.25">
      <c r="B17">
        <v>9</v>
      </c>
      <c r="C17">
        <v>0.41739999999999999</v>
      </c>
      <c r="D17">
        <v>0.38450000000000001</v>
      </c>
      <c r="E17">
        <v>0.39119999999999999</v>
      </c>
      <c r="F17" s="3">
        <f t="shared" si="18"/>
        <v>0.3977</v>
      </c>
      <c r="G17">
        <v>0.39750000000000002</v>
      </c>
      <c r="I17">
        <v>0.40050000000000002</v>
      </c>
      <c r="J17" s="3">
        <f t="shared" si="19"/>
        <v>0.39900000000000002</v>
      </c>
      <c r="K17">
        <v>0.39979999999999999</v>
      </c>
      <c r="L17">
        <v>0.3891</v>
      </c>
      <c r="M17">
        <v>0.38890000000000002</v>
      </c>
      <c r="N17" s="3">
        <f t="shared" si="14"/>
        <v>0.3926</v>
      </c>
      <c r="O17">
        <v>0.2702</v>
      </c>
      <c r="P17">
        <v>0.27150000000000002</v>
      </c>
      <c r="Q17">
        <v>0.26950000000000002</v>
      </c>
      <c r="R17" s="3">
        <f t="shared" si="15"/>
        <v>0.27040000000000003</v>
      </c>
      <c r="S17">
        <v>0.39939999999999998</v>
      </c>
      <c r="T17">
        <v>0.39479999999999998</v>
      </c>
      <c r="U17">
        <v>0.41049999999999998</v>
      </c>
      <c r="V17" s="3">
        <f t="shared" si="16"/>
        <v>0.40156666666666663</v>
      </c>
      <c r="W17">
        <v>0.27929999999999999</v>
      </c>
      <c r="X17">
        <v>0.28010000000000002</v>
      </c>
      <c r="Y17">
        <v>0.28770000000000001</v>
      </c>
      <c r="Z17" s="3">
        <f t="shared" si="17"/>
        <v>0.28236666666666665</v>
      </c>
      <c r="AA17">
        <v>0.4103</v>
      </c>
      <c r="AB17">
        <v>0.40460000000000002</v>
      </c>
      <c r="AC17">
        <v>0.41660000000000003</v>
      </c>
      <c r="AD17" s="3">
        <f t="shared" si="0"/>
        <v>0.41050000000000003</v>
      </c>
      <c r="AE17">
        <v>0.28310000000000002</v>
      </c>
      <c r="AF17">
        <v>0.29070000000000001</v>
      </c>
      <c r="AG17">
        <v>0.29780000000000001</v>
      </c>
      <c r="AH17" s="3">
        <f t="shared" si="1"/>
        <v>0.29053333333333337</v>
      </c>
      <c r="AI17">
        <v>0.45660000000000001</v>
      </c>
      <c r="AJ17">
        <v>0.45779999999999998</v>
      </c>
      <c r="AK17">
        <v>0.4556</v>
      </c>
      <c r="AL17" s="3">
        <f t="shared" si="2"/>
        <v>0.45666666666666672</v>
      </c>
      <c r="AM17">
        <v>0.41110000000000002</v>
      </c>
      <c r="AN17">
        <v>0.42680000000000001</v>
      </c>
      <c r="AO17">
        <v>0.43830000000000002</v>
      </c>
      <c r="AP17" s="3">
        <f t="shared" si="3"/>
        <v>0.42540000000000006</v>
      </c>
      <c r="AQ17">
        <v>0.45989999999999998</v>
      </c>
      <c r="AR17">
        <v>0.45500000000000002</v>
      </c>
      <c r="AS17">
        <v>0.44690000000000002</v>
      </c>
      <c r="AT17" s="3">
        <f t="shared" si="4"/>
        <v>0.45393333333333336</v>
      </c>
      <c r="AU17">
        <v>0.43440000000000001</v>
      </c>
      <c r="AV17">
        <v>0.43369999999999997</v>
      </c>
      <c r="AW17">
        <v>0.43769999999999998</v>
      </c>
      <c r="AX17" s="3">
        <f t="shared" si="5"/>
        <v>0.43526666666666669</v>
      </c>
      <c r="AY17">
        <v>0.46750000000000003</v>
      </c>
      <c r="AZ17">
        <v>0.48080000000000001</v>
      </c>
      <c r="BA17">
        <v>0.4617</v>
      </c>
      <c r="BB17" s="3">
        <f t="shared" si="6"/>
        <v>0.47000000000000003</v>
      </c>
      <c r="BC17">
        <v>0.44569999999999999</v>
      </c>
      <c r="BD17">
        <v>0.45150000000000001</v>
      </c>
      <c r="BE17">
        <v>0.45</v>
      </c>
      <c r="BF17" s="3">
        <f t="shared" si="7"/>
        <v>0.44906666666666667</v>
      </c>
      <c r="BG17">
        <v>0.44340000000000002</v>
      </c>
      <c r="BH17">
        <v>0.44800000000000001</v>
      </c>
      <c r="BI17">
        <v>0.44769999999999999</v>
      </c>
      <c r="BJ17" s="3">
        <f t="shared" si="8"/>
        <v>0.44636666666666663</v>
      </c>
      <c r="BK17">
        <v>0.4133</v>
      </c>
      <c r="BL17">
        <v>0.42070000000000002</v>
      </c>
      <c r="BM17">
        <v>0.41870000000000002</v>
      </c>
      <c r="BN17" s="3">
        <f t="shared" si="9"/>
        <v>0.4175666666666667</v>
      </c>
      <c r="BO17">
        <v>0.42780000000000001</v>
      </c>
      <c r="BP17">
        <v>0.42020000000000002</v>
      </c>
      <c r="BQ17">
        <v>0.41820000000000002</v>
      </c>
      <c r="BR17" s="3">
        <f t="shared" si="10"/>
        <v>0.42206666666666665</v>
      </c>
      <c r="BS17">
        <v>0.39750000000000002</v>
      </c>
      <c r="BT17">
        <v>0.40360000000000001</v>
      </c>
      <c r="BU17">
        <v>0.3982</v>
      </c>
      <c r="BV17" s="3">
        <f t="shared" si="11"/>
        <v>0.39976666666666666</v>
      </c>
      <c r="BW17">
        <v>0.41980000000000001</v>
      </c>
      <c r="BX17">
        <v>0.41370000000000001</v>
      </c>
      <c r="BY17">
        <v>0.41499999999999998</v>
      </c>
      <c r="BZ17" s="3">
        <f t="shared" si="12"/>
        <v>0.41616666666666663</v>
      </c>
      <c r="CA17">
        <v>0.39439999999999997</v>
      </c>
      <c r="CB17">
        <v>0.38429999999999997</v>
      </c>
      <c r="CC17">
        <v>0.39429999999999998</v>
      </c>
      <c r="CD17" s="3">
        <f t="shared" si="13"/>
        <v>0.39100000000000001</v>
      </c>
    </row>
    <row r="18" spans="2:82" x14ac:dyDescent="0.25">
      <c r="B18">
        <v>10</v>
      </c>
      <c r="C18">
        <v>0.4178</v>
      </c>
      <c r="D18">
        <v>0.38400000000000001</v>
      </c>
      <c r="E18">
        <v>0.39069999999999999</v>
      </c>
      <c r="F18" s="3">
        <f t="shared" si="18"/>
        <v>0.39750000000000002</v>
      </c>
      <c r="G18">
        <v>0.3972</v>
      </c>
      <c r="I18">
        <v>0.40010000000000001</v>
      </c>
      <c r="J18" s="3">
        <f t="shared" si="19"/>
        <v>0.39865</v>
      </c>
      <c r="K18">
        <v>0.39539999999999997</v>
      </c>
      <c r="L18">
        <v>0.4073</v>
      </c>
      <c r="M18">
        <v>0.38450000000000001</v>
      </c>
      <c r="N18" s="3">
        <f t="shared" si="14"/>
        <v>0.39573333333333333</v>
      </c>
      <c r="O18">
        <v>0.26929999999999998</v>
      </c>
      <c r="P18">
        <v>0.27100000000000002</v>
      </c>
      <c r="Q18">
        <v>0.26889999999999997</v>
      </c>
      <c r="R18" s="3">
        <f t="shared" si="15"/>
        <v>0.26973333333333332</v>
      </c>
      <c r="S18">
        <v>0.39489999999999997</v>
      </c>
      <c r="T18">
        <v>0.39050000000000001</v>
      </c>
      <c r="U18">
        <v>0.40589999999999998</v>
      </c>
      <c r="V18" s="3">
        <f t="shared" si="16"/>
        <v>0.39710000000000001</v>
      </c>
      <c r="W18">
        <v>0.2787</v>
      </c>
      <c r="X18">
        <v>0.2792</v>
      </c>
      <c r="Y18">
        <v>0.28710000000000002</v>
      </c>
      <c r="Z18" s="3">
        <f t="shared" si="17"/>
        <v>0.28166666666666668</v>
      </c>
      <c r="AA18">
        <v>0.40500000000000003</v>
      </c>
      <c r="AB18">
        <v>0.40010000000000001</v>
      </c>
      <c r="AC18">
        <v>0.41149999999999998</v>
      </c>
      <c r="AD18" s="3">
        <f t="shared" si="0"/>
        <v>0.40553333333333336</v>
      </c>
      <c r="AE18">
        <v>0.28249999999999997</v>
      </c>
      <c r="AF18">
        <v>0.29010000000000002</v>
      </c>
      <c r="AG18">
        <v>0.29680000000000001</v>
      </c>
      <c r="AH18" s="3">
        <f t="shared" si="1"/>
        <v>0.2898</v>
      </c>
      <c r="AI18">
        <v>0.44940000000000002</v>
      </c>
      <c r="AJ18">
        <v>0.4501</v>
      </c>
      <c r="AK18">
        <v>0.44840000000000002</v>
      </c>
      <c r="AL18" s="3">
        <f t="shared" si="2"/>
        <v>0.44930000000000003</v>
      </c>
      <c r="AM18">
        <v>0.40350000000000003</v>
      </c>
      <c r="AN18">
        <v>0.41920000000000002</v>
      </c>
      <c r="AO18">
        <v>0.43009999999999998</v>
      </c>
      <c r="AP18" s="3">
        <f t="shared" si="3"/>
        <v>0.41759999999999997</v>
      </c>
      <c r="AQ18">
        <v>0.45400000000000001</v>
      </c>
      <c r="AR18">
        <v>0.4496</v>
      </c>
      <c r="AS18">
        <v>0.4415</v>
      </c>
      <c r="AT18" s="3">
        <f t="shared" si="4"/>
        <v>0.44836666666666664</v>
      </c>
      <c r="AU18">
        <v>0.42709999999999998</v>
      </c>
      <c r="AV18">
        <v>0.42780000000000001</v>
      </c>
      <c r="AW18">
        <v>0.43209999999999998</v>
      </c>
      <c r="AX18" s="3">
        <f t="shared" si="5"/>
        <v>0.42899999999999999</v>
      </c>
      <c r="AY18">
        <v>0.46039999999999998</v>
      </c>
      <c r="AZ18">
        <v>0.47260000000000002</v>
      </c>
      <c r="BA18">
        <v>0.45490000000000003</v>
      </c>
      <c r="BB18" s="3">
        <f t="shared" si="6"/>
        <v>0.4626333333333334</v>
      </c>
      <c r="BC18">
        <v>0.43890000000000001</v>
      </c>
      <c r="BD18">
        <v>0.44550000000000001</v>
      </c>
      <c r="BE18">
        <v>0.44280000000000003</v>
      </c>
      <c r="BF18" s="3">
        <f t="shared" si="7"/>
        <v>0.44240000000000007</v>
      </c>
      <c r="BG18">
        <v>0.43680000000000002</v>
      </c>
      <c r="BH18">
        <v>0.44069999999999998</v>
      </c>
      <c r="BI18">
        <v>0.441</v>
      </c>
      <c r="BJ18" s="3">
        <f t="shared" si="8"/>
        <v>0.4395</v>
      </c>
      <c r="BK18">
        <v>0.40589999999999998</v>
      </c>
      <c r="BL18">
        <v>0.41349999999999998</v>
      </c>
      <c r="BM18">
        <v>0.4113</v>
      </c>
      <c r="BN18" s="3">
        <f t="shared" si="9"/>
        <v>0.41023333333333328</v>
      </c>
      <c r="BO18">
        <v>0.42099999999999999</v>
      </c>
      <c r="BP18">
        <v>0.41349999999999998</v>
      </c>
      <c r="BQ18">
        <v>0.41110000000000002</v>
      </c>
      <c r="BR18" s="3">
        <f t="shared" si="10"/>
        <v>0.41520000000000001</v>
      </c>
      <c r="BS18">
        <v>0.38950000000000001</v>
      </c>
      <c r="BT18">
        <v>0.39560000000000001</v>
      </c>
      <c r="BU18">
        <v>0.39069999999999999</v>
      </c>
      <c r="BV18" s="3">
        <f t="shared" si="11"/>
        <v>0.3919333333333333</v>
      </c>
      <c r="BW18">
        <v>0.41420000000000001</v>
      </c>
      <c r="BX18">
        <v>0.40820000000000001</v>
      </c>
      <c r="BY18">
        <v>0.40960000000000002</v>
      </c>
      <c r="BZ18" s="3">
        <f t="shared" si="12"/>
        <v>0.41066666666666668</v>
      </c>
      <c r="CA18">
        <v>0.3866</v>
      </c>
      <c r="CB18">
        <v>0.3785</v>
      </c>
      <c r="CC18">
        <v>0.38690000000000002</v>
      </c>
      <c r="CD18" s="3">
        <f t="shared" si="13"/>
        <v>0.38400000000000006</v>
      </c>
    </row>
    <row r="19" spans="2:82" x14ac:dyDescent="0.25">
      <c r="B19">
        <v>11</v>
      </c>
      <c r="C19">
        <v>0.41889999999999999</v>
      </c>
      <c r="D19">
        <v>0.3836</v>
      </c>
      <c r="E19">
        <v>0.39019999999999999</v>
      </c>
      <c r="F19" s="3">
        <f t="shared" si="18"/>
        <v>0.39756666666666662</v>
      </c>
      <c r="G19">
        <v>0.39679999999999999</v>
      </c>
      <c r="I19">
        <v>0.3997</v>
      </c>
      <c r="J19" s="3">
        <f t="shared" si="19"/>
        <v>0.39824999999999999</v>
      </c>
      <c r="K19">
        <v>0.3911</v>
      </c>
      <c r="M19">
        <v>0.38030000000000003</v>
      </c>
      <c r="N19" s="3">
        <f t="shared" si="14"/>
        <v>0.38570000000000004</v>
      </c>
      <c r="O19">
        <v>0.26879999999999998</v>
      </c>
      <c r="P19">
        <v>0.27060000000000001</v>
      </c>
      <c r="Q19">
        <v>0.26840000000000003</v>
      </c>
      <c r="R19" s="3">
        <f t="shared" si="15"/>
        <v>0.26926666666666671</v>
      </c>
      <c r="S19">
        <v>0.39069999999999999</v>
      </c>
      <c r="T19">
        <v>0.38690000000000002</v>
      </c>
      <c r="U19">
        <v>0.40160000000000001</v>
      </c>
      <c r="V19" s="3">
        <f t="shared" si="16"/>
        <v>0.39306666666666668</v>
      </c>
      <c r="W19">
        <v>0.27810000000000001</v>
      </c>
      <c r="X19">
        <v>0.27879999999999999</v>
      </c>
      <c r="Y19">
        <v>0.2863</v>
      </c>
      <c r="Z19" s="3">
        <f t="shared" si="17"/>
        <v>0.28106666666666663</v>
      </c>
      <c r="AA19">
        <v>0.40089999999999998</v>
      </c>
      <c r="AB19">
        <v>0.39579999999999999</v>
      </c>
      <c r="AC19">
        <v>0.40770000000000001</v>
      </c>
      <c r="AD19" s="3">
        <f t="shared" si="0"/>
        <v>0.40146666666666664</v>
      </c>
      <c r="AE19">
        <v>0.2823</v>
      </c>
      <c r="AF19">
        <v>0.2893</v>
      </c>
      <c r="AG19">
        <v>0.29620000000000002</v>
      </c>
      <c r="AH19" s="3">
        <f t="shared" si="1"/>
        <v>0.28926666666666667</v>
      </c>
      <c r="AI19">
        <v>0.44359999999999999</v>
      </c>
      <c r="AJ19">
        <v>0.44429999999999997</v>
      </c>
      <c r="AK19">
        <v>0.44219999999999998</v>
      </c>
      <c r="AL19" s="3">
        <f t="shared" si="2"/>
        <v>0.44336666666666663</v>
      </c>
      <c r="AM19">
        <v>0.39779999999999999</v>
      </c>
      <c r="AN19">
        <v>0.41070000000000001</v>
      </c>
      <c r="AO19">
        <v>0.42259999999999998</v>
      </c>
      <c r="AP19" s="3">
        <f t="shared" si="3"/>
        <v>0.41036666666666671</v>
      </c>
      <c r="AQ19">
        <v>0.44819999999999999</v>
      </c>
      <c r="AR19">
        <v>0.44469999999999998</v>
      </c>
      <c r="AS19">
        <v>0.43569999999999998</v>
      </c>
      <c r="AT19" s="3">
        <f t="shared" si="4"/>
        <v>0.44286666666666669</v>
      </c>
      <c r="AU19">
        <v>0.42159999999999997</v>
      </c>
      <c r="AV19">
        <v>0.42159999999999997</v>
      </c>
      <c r="AW19">
        <v>0.42549999999999999</v>
      </c>
      <c r="AX19" s="3">
        <f t="shared" si="5"/>
        <v>0.4229</v>
      </c>
      <c r="AY19">
        <v>0.45379999999999998</v>
      </c>
      <c r="AZ19">
        <v>0.4657</v>
      </c>
      <c r="BA19">
        <v>0.44769999999999999</v>
      </c>
      <c r="BB19" s="3">
        <f t="shared" si="6"/>
        <v>0.45573333333333332</v>
      </c>
      <c r="BC19">
        <v>0.43240000000000001</v>
      </c>
      <c r="BD19">
        <v>0.43790000000000001</v>
      </c>
      <c r="BE19">
        <v>0.436</v>
      </c>
      <c r="BF19" s="3">
        <f t="shared" si="7"/>
        <v>0.43543333333333334</v>
      </c>
      <c r="BG19">
        <v>0.43020000000000003</v>
      </c>
      <c r="BH19">
        <v>0.43409999999999999</v>
      </c>
      <c r="BI19">
        <v>0.43440000000000001</v>
      </c>
      <c r="BJ19" s="3">
        <f t="shared" si="8"/>
        <v>0.43290000000000006</v>
      </c>
      <c r="BK19">
        <v>0.39850000000000002</v>
      </c>
      <c r="BL19">
        <v>0.40550000000000003</v>
      </c>
      <c r="BM19">
        <v>0.4037</v>
      </c>
      <c r="BN19" s="3">
        <f t="shared" si="9"/>
        <v>0.40256666666666668</v>
      </c>
      <c r="BO19">
        <v>0.4143</v>
      </c>
      <c r="BP19">
        <v>0.40670000000000001</v>
      </c>
      <c r="BQ19">
        <v>0.40439999999999998</v>
      </c>
      <c r="BR19" s="3">
        <f t="shared" si="10"/>
        <v>0.4084666666666667</v>
      </c>
      <c r="BS19">
        <v>0.38250000000000001</v>
      </c>
      <c r="BT19">
        <v>0.3876</v>
      </c>
      <c r="BU19">
        <v>0.3826</v>
      </c>
      <c r="BV19" s="3">
        <f t="shared" si="11"/>
        <v>0.38423333333333337</v>
      </c>
      <c r="BW19">
        <v>0.40849999999999997</v>
      </c>
      <c r="BX19">
        <v>0.40360000000000001</v>
      </c>
      <c r="BY19">
        <v>0.40339999999999998</v>
      </c>
      <c r="BZ19" s="3">
        <f t="shared" si="12"/>
        <v>0.40516666666666667</v>
      </c>
      <c r="CA19">
        <v>0.38019999999999998</v>
      </c>
      <c r="CB19">
        <v>0.3715</v>
      </c>
      <c r="CC19">
        <v>0.37980000000000003</v>
      </c>
      <c r="CD19" s="3">
        <f t="shared" si="13"/>
        <v>0.37716666666666665</v>
      </c>
    </row>
    <row r="20" spans="2:82" x14ac:dyDescent="0.25">
      <c r="B20">
        <v>12</v>
      </c>
      <c r="C20">
        <v>0.4194</v>
      </c>
      <c r="D20">
        <v>0.38319999999999999</v>
      </c>
      <c r="E20">
        <v>0.38979999999999998</v>
      </c>
      <c r="F20" s="3">
        <f t="shared" si="18"/>
        <v>0.39746666666666663</v>
      </c>
      <c r="G20">
        <v>0.39600000000000002</v>
      </c>
      <c r="I20">
        <v>0.39950000000000002</v>
      </c>
      <c r="J20" s="3">
        <f t="shared" si="19"/>
        <v>0.39775000000000005</v>
      </c>
      <c r="K20">
        <v>0.3871</v>
      </c>
      <c r="L20">
        <v>0.39829999999999999</v>
      </c>
      <c r="M20">
        <v>0.37640000000000001</v>
      </c>
      <c r="N20" s="3">
        <f t="shared" si="14"/>
        <v>0.38726666666666665</v>
      </c>
      <c r="O20">
        <v>0.26829999999999998</v>
      </c>
      <c r="P20">
        <v>0.26989999999999997</v>
      </c>
      <c r="Q20">
        <v>0.26769999999999999</v>
      </c>
      <c r="R20" s="3">
        <f t="shared" si="15"/>
        <v>0.26863333333333334</v>
      </c>
      <c r="S20">
        <v>0.38669999999999999</v>
      </c>
      <c r="T20">
        <v>0.38269999999999998</v>
      </c>
      <c r="U20">
        <v>0.3977</v>
      </c>
      <c r="V20" s="3">
        <f t="shared" si="16"/>
        <v>0.38903333333333334</v>
      </c>
      <c r="W20">
        <v>0.27760000000000001</v>
      </c>
      <c r="X20">
        <v>0.27829999999999999</v>
      </c>
      <c r="Y20">
        <v>0.2858</v>
      </c>
      <c r="Z20" s="3">
        <f t="shared" si="17"/>
        <v>0.28056666666666669</v>
      </c>
      <c r="AA20">
        <v>0.39639999999999997</v>
      </c>
      <c r="AB20">
        <v>0.39150000000000001</v>
      </c>
      <c r="AC20">
        <v>0.40329999999999999</v>
      </c>
      <c r="AD20" s="3">
        <f t="shared" si="0"/>
        <v>0.39706666666666668</v>
      </c>
      <c r="AE20">
        <v>0.28249999999999997</v>
      </c>
      <c r="AF20">
        <v>0.2888</v>
      </c>
      <c r="AG20">
        <v>0.29570000000000002</v>
      </c>
      <c r="AH20" s="3">
        <f t="shared" si="1"/>
        <v>0.28899999999999998</v>
      </c>
      <c r="AI20">
        <v>0.43719999999999998</v>
      </c>
      <c r="AJ20">
        <v>0.438</v>
      </c>
      <c r="AK20">
        <v>0.436</v>
      </c>
      <c r="AL20" s="3">
        <f t="shared" si="2"/>
        <v>0.43706666666666666</v>
      </c>
      <c r="AM20">
        <v>0.39069999999999999</v>
      </c>
      <c r="AN20">
        <v>0.40410000000000001</v>
      </c>
      <c r="AO20">
        <v>0.4163</v>
      </c>
      <c r="AP20" s="3">
        <f t="shared" si="3"/>
        <v>0.4037</v>
      </c>
      <c r="AQ20">
        <v>0.44330000000000003</v>
      </c>
      <c r="AR20">
        <v>0.43930000000000002</v>
      </c>
      <c r="AS20">
        <v>0.43020000000000003</v>
      </c>
      <c r="AT20" s="3">
        <f t="shared" si="4"/>
        <v>0.43760000000000004</v>
      </c>
      <c r="AU20">
        <v>0.41549999999999998</v>
      </c>
      <c r="AV20">
        <v>0.41499999999999998</v>
      </c>
      <c r="AW20">
        <v>0.41889999999999999</v>
      </c>
      <c r="AX20" s="3">
        <f t="shared" si="5"/>
        <v>0.41646666666666671</v>
      </c>
      <c r="AY20">
        <v>0.4471</v>
      </c>
      <c r="AZ20">
        <v>0.45989999999999998</v>
      </c>
      <c r="BA20">
        <v>0.44180000000000003</v>
      </c>
      <c r="BB20" s="3">
        <f t="shared" si="6"/>
        <v>0.4496</v>
      </c>
      <c r="BC20">
        <v>0.42620000000000002</v>
      </c>
      <c r="BD20">
        <v>0.43180000000000002</v>
      </c>
      <c r="BE20">
        <v>0.42930000000000001</v>
      </c>
      <c r="BF20" s="3">
        <f t="shared" si="7"/>
        <v>0.42910000000000004</v>
      </c>
      <c r="BG20">
        <v>0.42380000000000001</v>
      </c>
      <c r="BH20">
        <v>0.4279</v>
      </c>
      <c r="BI20">
        <v>0.4284</v>
      </c>
      <c r="BJ20" s="3">
        <f t="shared" si="8"/>
        <v>0.42670000000000002</v>
      </c>
      <c r="BK20">
        <v>0.39179999999999998</v>
      </c>
      <c r="BL20">
        <v>0.39879999999999999</v>
      </c>
      <c r="BM20">
        <v>0.39739999999999998</v>
      </c>
      <c r="BN20" s="3">
        <f t="shared" si="9"/>
        <v>0.39599999999999996</v>
      </c>
      <c r="BO20">
        <v>0.40760000000000002</v>
      </c>
      <c r="BP20">
        <v>0.40039999999999998</v>
      </c>
      <c r="BQ20">
        <v>0.39850000000000002</v>
      </c>
      <c r="BR20" s="3">
        <f t="shared" si="10"/>
        <v>0.40216666666666673</v>
      </c>
      <c r="BS20">
        <v>0.37530000000000002</v>
      </c>
      <c r="BT20">
        <v>0.38100000000000001</v>
      </c>
      <c r="BU20">
        <v>0.37619999999999998</v>
      </c>
      <c r="BV20" s="3">
        <f t="shared" si="11"/>
        <v>0.37749999999999995</v>
      </c>
      <c r="BW20">
        <v>0.40289999999999998</v>
      </c>
      <c r="BX20">
        <v>0.39839999999999998</v>
      </c>
      <c r="BY20">
        <v>0.3987</v>
      </c>
      <c r="BZ20" s="3">
        <f t="shared" si="12"/>
        <v>0.39999999999999997</v>
      </c>
      <c r="CA20">
        <v>0.37390000000000001</v>
      </c>
      <c r="CB20">
        <v>0.3659</v>
      </c>
      <c r="CC20">
        <v>0.37480000000000002</v>
      </c>
      <c r="CD20" s="3">
        <f t="shared" si="13"/>
        <v>0.37153333333333333</v>
      </c>
    </row>
    <row r="21" spans="2:82" x14ac:dyDescent="0.25">
      <c r="B21">
        <v>13</v>
      </c>
      <c r="C21">
        <v>0.42059999999999997</v>
      </c>
      <c r="D21">
        <v>0.38290000000000002</v>
      </c>
      <c r="E21">
        <v>0.3896</v>
      </c>
      <c r="F21" s="3">
        <f t="shared" si="18"/>
        <v>0.3977</v>
      </c>
      <c r="G21">
        <v>0.39510000000000001</v>
      </c>
      <c r="I21">
        <v>0.3987</v>
      </c>
      <c r="J21" s="3">
        <f t="shared" si="19"/>
        <v>0.39690000000000003</v>
      </c>
      <c r="K21">
        <v>0.38329999999999997</v>
      </c>
      <c r="L21">
        <v>0.36809999999999998</v>
      </c>
      <c r="M21">
        <v>0.37219999999999998</v>
      </c>
      <c r="N21" s="3">
        <f t="shared" si="14"/>
        <v>0.37453333333333333</v>
      </c>
      <c r="O21">
        <v>0.26790000000000003</v>
      </c>
      <c r="P21">
        <v>0.26919999999999999</v>
      </c>
      <c r="Q21">
        <v>0.26740000000000003</v>
      </c>
      <c r="R21" s="3">
        <f t="shared" si="15"/>
        <v>0.26816666666666666</v>
      </c>
      <c r="S21">
        <v>0.38269999999999998</v>
      </c>
      <c r="T21">
        <v>0.37909999999999999</v>
      </c>
      <c r="U21">
        <v>0.39379999999999998</v>
      </c>
      <c r="V21" s="3">
        <f t="shared" si="16"/>
        <v>0.38519999999999999</v>
      </c>
      <c r="W21">
        <v>0.27700000000000002</v>
      </c>
      <c r="X21">
        <v>0.27779999999999999</v>
      </c>
      <c r="Y21">
        <v>0.2853</v>
      </c>
      <c r="Z21" s="3">
        <f t="shared" si="17"/>
        <v>0.2800333333333333</v>
      </c>
      <c r="AA21">
        <v>0.39229999999999998</v>
      </c>
      <c r="AB21">
        <v>0.38800000000000001</v>
      </c>
      <c r="AC21">
        <v>0.39950000000000002</v>
      </c>
      <c r="AD21" s="3">
        <f t="shared" si="0"/>
        <v>0.39326666666666665</v>
      </c>
      <c r="AE21">
        <v>0.28289999999999998</v>
      </c>
      <c r="AF21">
        <v>0.28860000000000002</v>
      </c>
      <c r="AG21">
        <v>0.29520000000000002</v>
      </c>
      <c r="AH21" s="3">
        <f t="shared" si="1"/>
        <v>0.28889999999999999</v>
      </c>
      <c r="AI21">
        <v>0.43</v>
      </c>
      <c r="AJ21">
        <v>0.43230000000000002</v>
      </c>
      <c r="AK21">
        <v>0.43009999999999998</v>
      </c>
      <c r="AL21" s="3">
        <f t="shared" si="2"/>
        <v>0.43080000000000002</v>
      </c>
      <c r="AM21">
        <v>0.38379999999999997</v>
      </c>
      <c r="AN21">
        <v>0.3982</v>
      </c>
      <c r="AO21">
        <v>0.40920000000000001</v>
      </c>
      <c r="AP21" s="3">
        <f t="shared" si="3"/>
        <v>0.39706666666666668</v>
      </c>
      <c r="AQ21">
        <v>0.438</v>
      </c>
      <c r="AR21">
        <v>0.434</v>
      </c>
      <c r="AS21">
        <v>0.42449999999999999</v>
      </c>
      <c r="AT21" s="3">
        <f t="shared" si="4"/>
        <v>0.43216666666666664</v>
      </c>
      <c r="AU21">
        <v>0.40899999999999997</v>
      </c>
      <c r="AV21">
        <v>0.40949999999999998</v>
      </c>
      <c r="AW21">
        <v>0.4128</v>
      </c>
      <c r="AX21" s="3">
        <f t="shared" si="5"/>
        <v>0.41043333333333337</v>
      </c>
      <c r="AY21">
        <v>0.44130000000000003</v>
      </c>
      <c r="AZ21">
        <v>0.45379999999999998</v>
      </c>
      <c r="BA21">
        <v>0.43509999999999999</v>
      </c>
      <c r="BB21" s="3">
        <f t="shared" si="6"/>
        <v>0.44340000000000002</v>
      </c>
      <c r="BC21">
        <v>0.41980000000000001</v>
      </c>
      <c r="BD21">
        <v>0.42520000000000002</v>
      </c>
      <c r="BE21">
        <v>0.42359999999999998</v>
      </c>
      <c r="BF21" s="3">
        <f t="shared" si="7"/>
        <v>0.42286666666666667</v>
      </c>
      <c r="BG21">
        <v>0.41820000000000002</v>
      </c>
      <c r="BH21">
        <v>0.42209999999999998</v>
      </c>
      <c r="BI21">
        <v>0.42180000000000001</v>
      </c>
      <c r="BJ21" s="3">
        <f t="shared" si="8"/>
        <v>0.42070000000000002</v>
      </c>
      <c r="BK21">
        <v>0.38479999999999998</v>
      </c>
      <c r="BL21">
        <v>0.39200000000000002</v>
      </c>
      <c r="BM21">
        <v>0.39019999999999999</v>
      </c>
      <c r="BN21" s="3">
        <f t="shared" si="9"/>
        <v>0.38899999999999996</v>
      </c>
      <c r="BO21">
        <v>0.4017</v>
      </c>
      <c r="BP21">
        <v>0.39410000000000001</v>
      </c>
      <c r="BQ21">
        <v>0.39229999999999998</v>
      </c>
      <c r="BR21" s="3">
        <f t="shared" si="10"/>
        <v>0.39603333333333329</v>
      </c>
      <c r="BS21">
        <v>0.36899999999999999</v>
      </c>
      <c r="BT21">
        <v>0.37359999999999999</v>
      </c>
      <c r="BU21">
        <v>0.36899999999999999</v>
      </c>
      <c r="BV21" s="3">
        <f t="shared" si="11"/>
        <v>0.37053333333333333</v>
      </c>
      <c r="BW21">
        <v>0.39760000000000001</v>
      </c>
      <c r="BX21">
        <v>0.39319999999999999</v>
      </c>
      <c r="BY21">
        <v>0.39279999999999998</v>
      </c>
      <c r="BZ21" s="3">
        <f t="shared" si="12"/>
        <v>0.39453333333333335</v>
      </c>
      <c r="CA21">
        <v>0.3669</v>
      </c>
      <c r="CB21">
        <v>0.35970000000000002</v>
      </c>
      <c r="CC21">
        <v>0.36840000000000001</v>
      </c>
      <c r="CD21" s="3">
        <f t="shared" si="13"/>
        <v>0.36499999999999999</v>
      </c>
    </row>
    <row r="22" spans="2:82" x14ac:dyDescent="0.25">
      <c r="B22">
        <v>14</v>
      </c>
      <c r="C22">
        <v>0.4214</v>
      </c>
      <c r="D22">
        <v>0.38269999999999998</v>
      </c>
      <c r="E22">
        <v>0.38929999999999998</v>
      </c>
      <c r="F22" s="3">
        <f t="shared" si="18"/>
        <v>0.39779999999999999</v>
      </c>
      <c r="G22">
        <v>0.3952</v>
      </c>
      <c r="I22">
        <v>0.3987</v>
      </c>
      <c r="J22" s="3">
        <f t="shared" si="19"/>
        <v>0.39695000000000003</v>
      </c>
      <c r="K22">
        <v>0.37959999999999999</v>
      </c>
      <c r="L22">
        <v>0.36399999999999999</v>
      </c>
      <c r="M22">
        <v>0.36849999999999999</v>
      </c>
      <c r="N22" s="3">
        <f t="shared" si="14"/>
        <v>0.37070000000000003</v>
      </c>
      <c r="O22">
        <v>0.26790000000000003</v>
      </c>
      <c r="P22">
        <v>0.26939999999999997</v>
      </c>
      <c r="Q22">
        <v>0.26700000000000002</v>
      </c>
      <c r="R22" s="3">
        <f t="shared" si="15"/>
        <v>0.2681</v>
      </c>
      <c r="S22">
        <v>0.37930000000000003</v>
      </c>
      <c r="T22">
        <v>0.3755</v>
      </c>
      <c r="U22">
        <v>0.38990000000000002</v>
      </c>
      <c r="V22" s="3">
        <f t="shared" si="16"/>
        <v>0.38156666666666667</v>
      </c>
      <c r="W22">
        <v>0.27700000000000002</v>
      </c>
      <c r="X22">
        <v>0.27779999999999999</v>
      </c>
      <c r="Y22">
        <v>0.2848</v>
      </c>
      <c r="Z22" s="3">
        <f t="shared" si="17"/>
        <v>0.27986666666666665</v>
      </c>
      <c r="AA22">
        <v>0.38800000000000001</v>
      </c>
      <c r="AB22">
        <v>0.38390000000000002</v>
      </c>
      <c r="AC22">
        <v>0.39550000000000002</v>
      </c>
      <c r="AD22" s="3">
        <f t="shared" si="0"/>
        <v>0.38913333333333333</v>
      </c>
      <c r="AE22">
        <v>0.28299999999999997</v>
      </c>
      <c r="AF22">
        <v>0.28860000000000002</v>
      </c>
      <c r="AG22">
        <v>0.29499999999999998</v>
      </c>
      <c r="AH22" s="3">
        <f t="shared" si="1"/>
        <v>0.28886666666666666</v>
      </c>
      <c r="AI22">
        <v>0.42480000000000001</v>
      </c>
      <c r="AJ22">
        <v>0.42559999999999998</v>
      </c>
      <c r="AK22">
        <v>0.42470000000000002</v>
      </c>
      <c r="AL22" s="3">
        <f t="shared" si="2"/>
        <v>0.42503333333333337</v>
      </c>
      <c r="AM22">
        <v>0.37830000000000003</v>
      </c>
      <c r="AN22">
        <v>0.39279999999999998</v>
      </c>
      <c r="AO22">
        <v>0.40279999999999999</v>
      </c>
      <c r="AP22" s="3">
        <f t="shared" si="3"/>
        <v>0.39129999999999998</v>
      </c>
      <c r="AQ22">
        <v>0.43240000000000001</v>
      </c>
      <c r="AR22">
        <v>0.42780000000000001</v>
      </c>
      <c r="AS22">
        <v>0.41959999999999997</v>
      </c>
      <c r="AT22" s="3">
        <f t="shared" si="4"/>
        <v>0.42660000000000003</v>
      </c>
      <c r="AU22">
        <v>0.40400000000000003</v>
      </c>
      <c r="AV22">
        <v>0.40410000000000001</v>
      </c>
      <c r="AW22">
        <v>0.40679999999999999</v>
      </c>
      <c r="AX22" s="3">
        <f t="shared" si="5"/>
        <v>0.4049666666666667</v>
      </c>
      <c r="AY22">
        <v>0.43569999999999998</v>
      </c>
      <c r="AZ22">
        <v>0.44790000000000002</v>
      </c>
      <c r="BA22">
        <v>0.42920000000000003</v>
      </c>
      <c r="BB22" s="3">
        <f t="shared" si="6"/>
        <v>0.43759999999999999</v>
      </c>
      <c r="BC22">
        <v>0.41460000000000002</v>
      </c>
      <c r="BD22">
        <v>0.42030000000000001</v>
      </c>
      <c r="BE22">
        <v>0.4199</v>
      </c>
      <c r="BF22" s="3">
        <f t="shared" si="7"/>
        <v>0.41826666666666662</v>
      </c>
      <c r="BG22">
        <v>0.41289999999999999</v>
      </c>
      <c r="BH22">
        <v>0.41610000000000003</v>
      </c>
      <c r="BI22">
        <v>0.4168</v>
      </c>
      <c r="BJ22" s="3">
        <f t="shared" si="8"/>
        <v>0.41526666666666667</v>
      </c>
      <c r="BK22">
        <v>0.37919999999999998</v>
      </c>
      <c r="BL22">
        <v>0.38600000000000001</v>
      </c>
      <c r="BM22">
        <v>0.38490000000000002</v>
      </c>
      <c r="BN22" s="3">
        <f t="shared" si="9"/>
        <v>0.38336666666666669</v>
      </c>
      <c r="BO22">
        <v>0.39589999999999997</v>
      </c>
      <c r="BP22">
        <v>0.38840000000000002</v>
      </c>
      <c r="BQ22">
        <v>0.38690000000000002</v>
      </c>
      <c r="BR22" s="3">
        <f t="shared" si="10"/>
        <v>0.39040000000000002</v>
      </c>
      <c r="BS22">
        <v>0.3629</v>
      </c>
      <c r="BT22">
        <v>0.36749999999999999</v>
      </c>
      <c r="BU22">
        <v>0.36330000000000001</v>
      </c>
      <c r="BV22" s="3">
        <f t="shared" si="11"/>
        <v>0.36456666666666665</v>
      </c>
      <c r="BW22">
        <v>0.39340000000000003</v>
      </c>
      <c r="BX22">
        <v>0.38850000000000001</v>
      </c>
      <c r="BY22">
        <v>0.38819999999999999</v>
      </c>
      <c r="BZ22" s="3">
        <f t="shared" si="12"/>
        <v>0.3900333333333334</v>
      </c>
      <c r="CA22">
        <v>0.36220000000000002</v>
      </c>
      <c r="CB22">
        <v>0.35460000000000003</v>
      </c>
      <c r="CC22">
        <v>0.36359999999999998</v>
      </c>
      <c r="CD22" s="3">
        <f t="shared" si="13"/>
        <v>0.36013333333333336</v>
      </c>
    </row>
    <row r="23" spans="2:82" x14ac:dyDescent="0.25">
      <c r="B23">
        <v>15</v>
      </c>
      <c r="C23">
        <v>0.42220000000000002</v>
      </c>
      <c r="D23">
        <v>0.3826</v>
      </c>
      <c r="E23">
        <v>0.38900000000000001</v>
      </c>
      <c r="F23" s="3">
        <f t="shared" si="18"/>
        <v>0.39793333333333331</v>
      </c>
      <c r="G23">
        <v>0.39460000000000001</v>
      </c>
      <c r="I23">
        <v>0.39800000000000002</v>
      </c>
      <c r="J23" s="3">
        <f t="shared" si="19"/>
        <v>0.39629999999999999</v>
      </c>
      <c r="K23">
        <v>0.37580000000000002</v>
      </c>
      <c r="L23">
        <v>0.35980000000000001</v>
      </c>
      <c r="M23">
        <v>0.36480000000000001</v>
      </c>
      <c r="N23" s="3">
        <f t="shared" si="14"/>
        <v>0.36680000000000001</v>
      </c>
      <c r="O23">
        <v>0.26719999999999999</v>
      </c>
      <c r="P23">
        <v>0.26889999999999997</v>
      </c>
      <c r="Q23">
        <v>0.26669999999999999</v>
      </c>
      <c r="R23" s="3">
        <f t="shared" si="15"/>
        <v>0.2676</v>
      </c>
      <c r="S23">
        <v>0.37509999999999999</v>
      </c>
      <c r="T23">
        <v>0.37180000000000002</v>
      </c>
      <c r="U23">
        <v>0.3861</v>
      </c>
      <c r="V23" s="3">
        <f t="shared" si="16"/>
        <v>0.37766666666666665</v>
      </c>
      <c r="W23">
        <v>0.2762</v>
      </c>
      <c r="X23">
        <v>0.27729999999999999</v>
      </c>
      <c r="Y23">
        <v>0.28449999999999998</v>
      </c>
      <c r="Z23" s="3">
        <f t="shared" si="17"/>
        <v>0.27933333333333332</v>
      </c>
      <c r="AA23">
        <v>0.38390000000000002</v>
      </c>
      <c r="AB23">
        <v>0.37990000000000002</v>
      </c>
      <c r="AC23">
        <v>0.39179999999999998</v>
      </c>
      <c r="AD23" s="3">
        <f t="shared" si="0"/>
        <v>0.38519999999999999</v>
      </c>
      <c r="AE23">
        <v>0.28339999999999999</v>
      </c>
      <c r="AF23">
        <v>0.28839999999999999</v>
      </c>
      <c r="AG23">
        <v>0.29509999999999997</v>
      </c>
      <c r="AH23" s="3">
        <f t="shared" si="1"/>
        <v>0.28896666666666665</v>
      </c>
      <c r="AI23">
        <v>0.41909999999999997</v>
      </c>
      <c r="AJ23">
        <v>0.42</v>
      </c>
      <c r="AK23">
        <v>0.41849999999999998</v>
      </c>
      <c r="AL23" s="3">
        <f t="shared" si="2"/>
        <v>0.41920000000000002</v>
      </c>
      <c r="AM23">
        <v>0.37309999999999999</v>
      </c>
      <c r="AN23">
        <v>0.38619999999999999</v>
      </c>
      <c r="AO23">
        <v>0.39689999999999998</v>
      </c>
      <c r="AP23" s="3">
        <f t="shared" si="3"/>
        <v>0.38539999999999996</v>
      </c>
      <c r="AQ23">
        <v>0.4274</v>
      </c>
      <c r="AR23">
        <v>0.4224</v>
      </c>
      <c r="AS23">
        <v>0.41410000000000002</v>
      </c>
      <c r="AT23" s="3">
        <f t="shared" si="4"/>
        <v>0.42130000000000001</v>
      </c>
      <c r="AU23">
        <v>0.39879999999999999</v>
      </c>
      <c r="AV23">
        <v>0.39800000000000002</v>
      </c>
      <c r="AW23">
        <v>0.40050000000000002</v>
      </c>
      <c r="AX23" s="3">
        <f t="shared" si="5"/>
        <v>0.39910000000000001</v>
      </c>
      <c r="AY23">
        <v>0.42930000000000001</v>
      </c>
      <c r="AZ23">
        <v>0.44209999999999999</v>
      </c>
      <c r="BA23">
        <v>0.42470000000000002</v>
      </c>
      <c r="BB23" s="3">
        <f t="shared" si="6"/>
        <v>0.43203333333333332</v>
      </c>
      <c r="BC23">
        <v>0.40849999999999997</v>
      </c>
      <c r="BD23">
        <v>0.41510000000000002</v>
      </c>
      <c r="BE23">
        <v>0.41489999999999999</v>
      </c>
      <c r="BF23" s="3">
        <f t="shared" si="7"/>
        <v>0.41283333333333333</v>
      </c>
      <c r="BG23">
        <v>0.40699999999999997</v>
      </c>
      <c r="BH23">
        <v>0.41060000000000002</v>
      </c>
      <c r="BI23">
        <v>0.41110000000000002</v>
      </c>
      <c r="BJ23" s="3">
        <f t="shared" si="8"/>
        <v>0.40956666666666663</v>
      </c>
      <c r="BK23">
        <v>0.373</v>
      </c>
      <c r="BL23">
        <v>0.37969999999999998</v>
      </c>
      <c r="BM23">
        <v>0.379</v>
      </c>
      <c r="BN23" s="3">
        <f t="shared" si="9"/>
        <v>0.37723333333333331</v>
      </c>
      <c r="BO23">
        <v>0.3896</v>
      </c>
      <c r="BP23">
        <v>0.3821</v>
      </c>
      <c r="BQ23">
        <v>0.38080000000000003</v>
      </c>
      <c r="BR23" s="3">
        <f t="shared" si="10"/>
        <v>0.38416666666666671</v>
      </c>
      <c r="BS23">
        <v>0.35749999999999998</v>
      </c>
      <c r="BT23">
        <v>0.36120000000000002</v>
      </c>
      <c r="BU23">
        <v>0.35770000000000002</v>
      </c>
      <c r="BV23" s="3">
        <f t="shared" si="11"/>
        <v>0.35880000000000001</v>
      </c>
      <c r="BW23">
        <v>0.38719999999999999</v>
      </c>
      <c r="BX23">
        <v>0.38319999999999999</v>
      </c>
      <c r="BY23">
        <v>0.38379999999999997</v>
      </c>
      <c r="BZ23" s="3">
        <f t="shared" si="12"/>
        <v>0.38473333333333332</v>
      </c>
      <c r="CA23">
        <v>0.35670000000000002</v>
      </c>
      <c r="CB23">
        <v>0.3498</v>
      </c>
      <c r="CC23">
        <v>0.35780000000000001</v>
      </c>
      <c r="CD23" s="3">
        <f t="shared" si="13"/>
        <v>0.35476666666666667</v>
      </c>
    </row>
    <row r="24" spans="2:82" x14ac:dyDescent="0.25">
      <c r="B24">
        <v>16</v>
      </c>
      <c r="C24">
        <v>0.42249999999999999</v>
      </c>
      <c r="D24">
        <v>0.3821</v>
      </c>
      <c r="E24">
        <v>0.38840000000000002</v>
      </c>
      <c r="F24" s="3">
        <f t="shared" si="18"/>
        <v>0.39766666666666667</v>
      </c>
      <c r="G24">
        <v>0.39419999999999999</v>
      </c>
      <c r="I24">
        <v>0.39750000000000002</v>
      </c>
      <c r="J24" s="3">
        <f t="shared" si="19"/>
        <v>0.39585000000000004</v>
      </c>
      <c r="K24">
        <v>0.37190000000000001</v>
      </c>
      <c r="L24">
        <v>0.35599999999999998</v>
      </c>
      <c r="M24">
        <v>0.36120000000000002</v>
      </c>
      <c r="N24" s="3">
        <f t="shared" si="14"/>
        <v>0.36303333333333332</v>
      </c>
      <c r="O24">
        <v>0.26729999999999998</v>
      </c>
      <c r="P24">
        <v>0.26829999999999998</v>
      </c>
      <c r="Q24">
        <v>0.26650000000000001</v>
      </c>
      <c r="R24" s="3">
        <f t="shared" si="15"/>
        <v>0.2673666666666667</v>
      </c>
      <c r="S24">
        <v>0.37130000000000002</v>
      </c>
      <c r="T24">
        <v>0.36809999999999998</v>
      </c>
      <c r="U24">
        <v>0.38240000000000002</v>
      </c>
      <c r="V24" s="3">
        <f t="shared" si="16"/>
        <v>0.3739333333333334</v>
      </c>
      <c r="W24">
        <v>0.27589999999999998</v>
      </c>
      <c r="X24">
        <v>0.27689999999999998</v>
      </c>
      <c r="Y24">
        <v>0.28410000000000002</v>
      </c>
      <c r="Z24" s="3">
        <f t="shared" si="17"/>
        <v>0.27896666666666664</v>
      </c>
      <c r="AA24">
        <v>0.38019999999999998</v>
      </c>
      <c r="AB24">
        <v>0.37609999999999999</v>
      </c>
      <c r="AC24">
        <v>0.38790000000000002</v>
      </c>
      <c r="AD24" s="3">
        <f t="shared" si="0"/>
        <v>0.38140000000000002</v>
      </c>
      <c r="AE24">
        <v>0.28349999999999997</v>
      </c>
      <c r="AF24">
        <v>0.28839999999999999</v>
      </c>
      <c r="AG24">
        <v>0.2949</v>
      </c>
      <c r="AH24" s="3">
        <f t="shared" si="1"/>
        <v>0.28893333333333332</v>
      </c>
      <c r="AI24">
        <v>0.41370000000000001</v>
      </c>
      <c r="AJ24">
        <v>0.41449999999999998</v>
      </c>
      <c r="AK24">
        <v>0.41339999999999999</v>
      </c>
      <c r="AL24" s="3">
        <f t="shared" si="2"/>
        <v>0.41386666666666666</v>
      </c>
      <c r="AM24">
        <v>0.3679</v>
      </c>
      <c r="AN24">
        <v>0.37990000000000002</v>
      </c>
      <c r="AO24">
        <v>0.39019999999999999</v>
      </c>
      <c r="AP24" s="3">
        <f t="shared" si="3"/>
        <v>0.3793333333333333</v>
      </c>
      <c r="AQ24">
        <v>0.42170000000000002</v>
      </c>
      <c r="AR24">
        <v>0.41699999999999998</v>
      </c>
      <c r="AS24">
        <v>0.40910000000000002</v>
      </c>
      <c r="AT24" s="3">
        <f t="shared" si="4"/>
        <v>0.41593333333333332</v>
      </c>
      <c r="AU24">
        <v>0.39229999999999998</v>
      </c>
      <c r="AV24">
        <v>0.39300000000000002</v>
      </c>
      <c r="AW24">
        <v>0.39500000000000002</v>
      </c>
      <c r="AX24" s="3">
        <f t="shared" si="5"/>
        <v>0.3934333333333333</v>
      </c>
      <c r="AY24">
        <v>0.42409999999999998</v>
      </c>
      <c r="AZ24">
        <v>0.43719999999999998</v>
      </c>
      <c r="BA24">
        <v>0.41899999999999998</v>
      </c>
      <c r="BB24" s="3">
        <f t="shared" si="6"/>
        <v>0.42676666666666668</v>
      </c>
      <c r="BC24">
        <v>0.4047</v>
      </c>
      <c r="BD24">
        <v>0.4108</v>
      </c>
      <c r="BE24">
        <v>0.41199999999999998</v>
      </c>
      <c r="BF24" s="3">
        <f t="shared" si="7"/>
        <v>0.40916666666666668</v>
      </c>
      <c r="BG24">
        <v>0.40189999999999998</v>
      </c>
      <c r="BH24">
        <v>0.40550000000000003</v>
      </c>
      <c r="BI24">
        <v>0.40600000000000003</v>
      </c>
      <c r="BJ24" s="3">
        <f t="shared" si="8"/>
        <v>0.4044666666666667</v>
      </c>
      <c r="BK24">
        <v>0.3674</v>
      </c>
      <c r="BL24">
        <v>0.37390000000000001</v>
      </c>
      <c r="BM24">
        <v>0.37319999999999998</v>
      </c>
      <c r="BN24" s="3">
        <f t="shared" si="9"/>
        <v>0.3715</v>
      </c>
      <c r="BO24">
        <v>0.38419999999999999</v>
      </c>
      <c r="BP24">
        <v>0.37709999999999999</v>
      </c>
      <c r="BQ24">
        <v>0.37540000000000001</v>
      </c>
      <c r="BR24" s="3">
        <f t="shared" si="10"/>
        <v>0.37890000000000001</v>
      </c>
      <c r="BS24">
        <v>0.35170000000000001</v>
      </c>
      <c r="BT24">
        <v>0.35539999999999999</v>
      </c>
      <c r="BU24">
        <v>0.35120000000000001</v>
      </c>
      <c r="BV24" s="3">
        <f t="shared" si="11"/>
        <v>0.35276666666666667</v>
      </c>
      <c r="BW24">
        <v>0.38279999999999997</v>
      </c>
      <c r="BX24">
        <v>0.37840000000000001</v>
      </c>
      <c r="BY24">
        <v>0.37919999999999998</v>
      </c>
      <c r="BZ24" s="3">
        <f t="shared" si="12"/>
        <v>0.38013333333333338</v>
      </c>
      <c r="CA24">
        <v>0.35039999999999999</v>
      </c>
      <c r="CB24">
        <v>0.34389999999999998</v>
      </c>
      <c r="CC24">
        <v>0.35249999999999998</v>
      </c>
      <c r="CD24" s="3">
        <f t="shared" si="13"/>
        <v>0.34893333333333332</v>
      </c>
    </row>
    <row r="25" spans="2:82" x14ac:dyDescent="0.25">
      <c r="B25">
        <v>17</v>
      </c>
      <c r="C25">
        <v>0.42370000000000002</v>
      </c>
      <c r="D25">
        <v>0.38129999999999997</v>
      </c>
      <c r="E25">
        <v>0.38800000000000001</v>
      </c>
      <c r="F25" s="3">
        <f t="shared" si="18"/>
        <v>0.39766666666666667</v>
      </c>
      <c r="G25">
        <v>0.39369999999999999</v>
      </c>
      <c r="I25">
        <v>0.39700000000000002</v>
      </c>
      <c r="J25" s="3">
        <f t="shared" si="19"/>
        <v>0.39534999999999998</v>
      </c>
      <c r="K25">
        <v>0.3679</v>
      </c>
      <c r="L25">
        <v>0.35249999999999998</v>
      </c>
      <c r="M25">
        <v>0.3574</v>
      </c>
      <c r="N25" s="3">
        <f t="shared" si="14"/>
        <v>0.35926666666666662</v>
      </c>
      <c r="O25">
        <v>0.26679999999999998</v>
      </c>
      <c r="P25">
        <v>0.26850000000000002</v>
      </c>
      <c r="Q25">
        <v>0.26640000000000003</v>
      </c>
      <c r="R25" s="3">
        <f t="shared" si="15"/>
        <v>0.26723333333333338</v>
      </c>
      <c r="S25">
        <v>0.3674</v>
      </c>
      <c r="T25">
        <v>0.36459999999999998</v>
      </c>
      <c r="U25">
        <v>0.37830000000000003</v>
      </c>
      <c r="V25" s="3">
        <f t="shared" si="16"/>
        <v>0.37010000000000004</v>
      </c>
      <c r="W25">
        <v>0.27579999999999999</v>
      </c>
      <c r="X25">
        <v>0.27679999999999999</v>
      </c>
      <c r="Y25">
        <v>0.28370000000000001</v>
      </c>
      <c r="Z25" s="3">
        <f t="shared" si="17"/>
        <v>0.27876666666666666</v>
      </c>
      <c r="AA25">
        <v>0.37609999999999999</v>
      </c>
      <c r="AB25">
        <v>0.37259999999999999</v>
      </c>
      <c r="AC25">
        <v>0.38419999999999999</v>
      </c>
      <c r="AD25" s="3">
        <f t="shared" si="0"/>
        <v>0.37763333333333327</v>
      </c>
      <c r="AE25">
        <v>0.28370000000000001</v>
      </c>
      <c r="AF25">
        <v>0.28849999999999998</v>
      </c>
      <c r="AG25">
        <v>0.29470000000000002</v>
      </c>
      <c r="AH25" s="3">
        <f t="shared" si="1"/>
        <v>0.28896666666666665</v>
      </c>
      <c r="AI25">
        <v>0.40839999999999999</v>
      </c>
      <c r="AJ25">
        <v>0.4093</v>
      </c>
      <c r="AK25">
        <v>0.40810000000000002</v>
      </c>
      <c r="AL25" s="3">
        <f t="shared" si="2"/>
        <v>0.40860000000000002</v>
      </c>
      <c r="AM25">
        <v>0.36299999999999999</v>
      </c>
      <c r="AN25">
        <v>0.37569999999999998</v>
      </c>
      <c r="AO25">
        <v>0.38440000000000002</v>
      </c>
      <c r="AP25" s="3">
        <f t="shared" si="3"/>
        <v>0.37436666666666668</v>
      </c>
      <c r="AQ25">
        <v>0.41610000000000003</v>
      </c>
      <c r="AR25">
        <v>0.4128</v>
      </c>
      <c r="AS25">
        <v>0.4042</v>
      </c>
      <c r="AT25" s="3">
        <f t="shared" si="4"/>
        <v>0.41103333333333331</v>
      </c>
      <c r="AU25">
        <v>0.3861</v>
      </c>
      <c r="AV25">
        <v>0.3871</v>
      </c>
      <c r="AW25">
        <v>0.38929999999999998</v>
      </c>
      <c r="AX25" s="3">
        <f t="shared" si="5"/>
        <v>0.38750000000000001</v>
      </c>
      <c r="AY25">
        <v>0.41899999999999998</v>
      </c>
      <c r="AZ25">
        <v>0.43140000000000001</v>
      </c>
      <c r="BA25">
        <v>0.41460000000000002</v>
      </c>
      <c r="BB25" s="3">
        <f t="shared" si="6"/>
        <v>0.42166666666666669</v>
      </c>
      <c r="BC25">
        <v>0.40089999999999998</v>
      </c>
      <c r="BD25">
        <v>0.40679999999999999</v>
      </c>
      <c r="BE25">
        <v>0.40870000000000001</v>
      </c>
      <c r="BF25" s="3">
        <f t="shared" si="7"/>
        <v>0.40546666666666664</v>
      </c>
      <c r="BG25">
        <v>0.39629999999999999</v>
      </c>
      <c r="BH25">
        <v>0.40060000000000001</v>
      </c>
      <c r="BI25">
        <v>0.40039999999999998</v>
      </c>
      <c r="BJ25" s="3">
        <f t="shared" si="8"/>
        <v>0.39909999999999995</v>
      </c>
      <c r="BK25">
        <v>0.36270000000000002</v>
      </c>
      <c r="BL25">
        <v>0.36859999999999998</v>
      </c>
      <c r="BM25">
        <v>0.36799999999999999</v>
      </c>
      <c r="BN25" s="3">
        <f t="shared" si="9"/>
        <v>0.36643333333333333</v>
      </c>
      <c r="BO25">
        <v>0.37859999999999999</v>
      </c>
      <c r="BP25">
        <v>0.372</v>
      </c>
      <c r="BQ25">
        <v>0.36990000000000001</v>
      </c>
      <c r="BR25" s="3">
        <f t="shared" si="10"/>
        <v>0.37349999999999994</v>
      </c>
      <c r="BS25">
        <v>0.34620000000000001</v>
      </c>
      <c r="BT25">
        <v>0.35060000000000002</v>
      </c>
      <c r="BU25">
        <v>0.34570000000000001</v>
      </c>
      <c r="BV25" s="3">
        <f t="shared" si="11"/>
        <v>0.34749999999999998</v>
      </c>
      <c r="BW25">
        <v>0.37859999999999999</v>
      </c>
      <c r="BX25">
        <v>0.37409999999999999</v>
      </c>
      <c r="BY25">
        <v>0.37380000000000002</v>
      </c>
      <c r="BZ25" s="3">
        <f t="shared" si="12"/>
        <v>0.3755</v>
      </c>
      <c r="CA25">
        <v>0.34570000000000001</v>
      </c>
      <c r="CB25">
        <v>0.33929999999999999</v>
      </c>
      <c r="CC25">
        <v>0.3478</v>
      </c>
      <c r="CD25" s="3">
        <f t="shared" si="13"/>
        <v>0.34426666666666667</v>
      </c>
    </row>
    <row r="26" spans="2:82" x14ac:dyDescent="0.25">
      <c r="B26">
        <v>18</v>
      </c>
      <c r="C26">
        <v>0.42409999999999998</v>
      </c>
      <c r="D26">
        <v>0.38090000000000002</v>
      </c>
      <c r="E26">
        <v>0.38769999999999999</v>
      </c>
      <c r="F26" s="3">
        <f t="shared" si="18"/>
        <v>0.39756666666666662</v>
      </c>
      <c r="G26">
        <v>0.39300000000000002</v>
      </c>
      <c r="I26">
        <v>0.39629999999999999</v>
      </c>
      <c r="J26" s="3">
        <f t="shared" si="19"/>
        <v>0.39465</v>
      </c>
      <c r="K26">
        <v>0.3644</v>
      </c>
      <c r="L26">
        <v>0.34920000000000001</v>
      </c>
      <c r="M26">
        <v>0.35399999999999998</v>
      </c>
      <c r="N26" s="3">
        <f t="shared" si="14"/>
        <v>0.35586666666666672</v>
      </c>
      <c r="O26">
        <v>0.26669999999999999</v>
      </c>
      <c r="P26">
        <v>0.26800000000000002</v>
      </c>
      <c r="Q26">
        <v>0.26619999999999999</v>
      </c>
      <c r="R26" s="3">
        <f t="shared" si="15"/>
        <v>0.26696666666666663</v>
      </c>
      <c r="S26">
        <v>0.36420000000000002</v>
      </c>
      <c r="T26">
        <v>0.36130000000000001</v>
      </c>
      <c r="U26">
        <v>0.37509999999999999</v>
      </c>
      <c r="V26" s="3">
        <f t="shared" si="16"/>
        <v>0.36686666666666667</v>
      </c>
      <c r="W26">
        <v>0.2757</v>
      </c>
      <c r="X26">
        <v>0.27639999999999998</v>
      </c>
      <c r="Y26">
        <v>0.28349999999999997</v>
      </c>
      <c r="Z26" s="3">
        <f t="shared" si="17"/>
        <v>0.27853333333333335</v>
      </c>
      <c r="AA26">
        <v>0.3725</v>
      </c>
      <c r="AB26">
        <v>0.36880000000000002</v>
      </c>
      <c r="AC26">
        <v>0.38059999999999999</v>
      </c>
      <c r="AD26" s="3">
        <f t="shared" si="0"/>
        <v>0.37396666666666672</v>
      </c>
      <c r="AE26">
        <v>0.28370000000000001</v>
      </c>
      <c r="AF26">
        <v>0.28839999999999999</v>
      </c>
      <c r="AG26">
        <v>0.29420000000000002</v>
      </c>
      <c r="AH26" s="3">
        <f t="shared" si="1"/>
        <v>0.28876666666666667</v>
      </c>
      <c r="AI26">
        <v>0.40289999999999998</v>
      </c>
      <c r="AJ26">
        <v>0.40439999999999998</v>
      </c>
      <c r="AK26">
        <v>0.4032</v>
      </c>
      <c r="AL26" s="3">
        <f t="shared" si="2"/>
        <v>0.40349999999999997</v>
      </c>
      <c r="AM26">
        <v>0.35859999999999997</v>
      </c>
      <c r="AN26">
        <v>0.3705</v>
      </c>
      <c r="AO26">
        <v>0.37940000000000002</v>
      </c>
      <c r="AP26" s="3">
        <f t="shared" si="3"/>
        <v>0.3695</v>
      </c>
      <c r="AQ26">
        <v>0.41160000000000002</v>
      </c>
      <c r="AR26">
        <v>0.4078</v>
      </c>
      <c r="AS26">
        <v>0.4</v>
      </c>
      <c r="AT26" s="3">
        <f t="shared" si="4"/>
        <v>0.4064666666666667</v>
      </c>
      <c r="AU26">
        <v>0.38090000000000002</v>
      </c>
      <c r="AV26">
        <v>0.38100000000000001</v>
      </c>
      <c r="AW26">
        <v>0.38429999999999997</v>
      </c>
      <c r="AX26" s="3">
        <f t="shared" si="5"/>
        <v>0.38206666666666661</v>
      </c>
      <c r="AY26">
        <v>0.41510000000000002</v>
      </c>
      <c r="AZ26">
        <v>0.42699999999999999</v>
      </c>
      <c r="BA26">
        <v>0.41039999999999999</v>
      </c>
      <c r="BB26" s="3">
        <f t="shared" si="6"/>
        <v>0.41749999999999998</v>
      </c>
      <c r="BC26">
        <v>0.39679999999999999</v>
      </c>
      <c r="BD26">
        <v>0.40439999999999998</v>
      </c>
      <c r="BE26">
        <v>0.40610000000000002</v>
      </c>
      <c r="BF26" s="3">
        <f t="shared" si="7"/>
        <v>0.40243333333333337</v>
      </c>
      <c r="BG26">
        <v>0.39140000000000003</v>
      </c>
      <c r="BH26">
        <v>0.39539999999999997</v>
      </c>
      <c r="BI26">
        <v>0.39560000000000001</v>
      </c>
      <c r="BJ26" s="3">
        <f t="shared" si="8"/>
        <v>0.39413333333333328</v>
      </c>
      <c r="BK26">
        <v>0.35799999999999998</v>
      </c>
      <c r="BL26">
        <v>0.36459999999999998</v>
      </c>
      <c r="BM26">
        <v>0.36309999999999998</v>
      </c>
      <c r="BN26" s="3">
        <f t="shared" si="9"/>
        <v>0.36189999999999994</v>
      </c>
      <c r="BO26">
        <v>0.37369999999999998</v>
      </c>
      <c r="BP26">
        <v>0.36680000000000001</v>
      </c>
      <c r="BQ26">
        <v>0.36509999999999998</v>
      </c>
      <c r="BR26" s="3">
        <f t="shared" si="10"/>
        <v>0.36853333333333332</v>
      </c>
      <c r="BS26">
        <v>0.3412</v>
      </c>
      <c r="BT26">
        <v>0.3453</v>
      </c>
      <c r="BU26">
        <v>0.34050000000000002</v>
      </c>
      <c r="BV26" s="3">
        <f t="shared" si="11"/>
        <v>0.34233333333333338</v>
      </c>
      <c r="BW26">
        <v>0.37359999999999999</v>
      </c>
      <c r="BX26">
        <v>0.37</v>
      </c>
      <c r="BY26">
        <v>0.36980000000000002</v>
      </c>
      <c r="BZ26" s="3">
        <f t="shared" si="12"/>
        <v>0.37113333333333332</v>
      </c>
      <c r="CA26">
        <v>0.34260000000000002</v>
      </c>
      <c r="CB26">
        <v>0.33429999999999999</v>
      </c>
      <c r="CC26">
        <v>0.34320000000000001</v>
      </c>
      <c r="CD26" s="3">
        <f t="shared" si="13"/>
        <v>0.34003333333333335</v>
      </c>
    </row>
    <row r="27" spans="2:82" x14ac:dyDescent="0.25">
      <c r="B27">
        <v>19</v>
      </c>
      <c r="C27">
        <v>0.42530000000000001</v>
      </c>
      <c r="D27">
        <v>0.38040000000000002</v>
      </c>
      <c r="E27">
        <v>0.38700000000000001</v>
      </c>
      <c r="F27" s="3">
        <f t="shared" si="18"/>
        <v>0.39756666666666668</v>
      </c>
      <c r="G27">
        <v>0.39279999999999998</v>
      </c>
      <c r="I27">
        <v>0.39610000000000001</v>
      </c>
      <c r="J27" s="3">
        <f t="shared" si="19"/>
        <v>0.39444999999999997</v>
      </c>
      <c r="K27">
        <v>0.36109999999999998</v>
      </c>
      <c r="L27">
        <v>0.34539999999999998</v>
      </c>
      <c r="M27">
        <v>0.35020000000000001</v>
      </c>
      <c r="N27" s="3">
        <f t="shared" si="14"/>
        <v>0.35223333333333334</v>
      </c>
      <c r="O27">
        <v>0.2666</v>
      </c>
      <c r="P27">
        <v>0.2681</v>
      </c>
      <c r="Q27">
        <v>0.2661</v>
      </c>
      <c r="R27" s="3">
        <f t="shared" si="15"/>
        <v>0.2669333333333333</v>
      </c>
      <c r="S27">
        <v>0.3609</v>
      </c>
      <c r="T27">
        <v>0.35809999999999997</v>
      </c>
      <c r="U27">
        <v>0.37169999999999997</v>
      </c>
      <c r="V27" s="3">
        <f t="shared" si="16"/>
        <v>0.36356666666666665</v>
      </c>
      <c r="W27">
        <v>0.2757</v>
      </c>
      <c r="X27">
        <v>0.27639999999999998</v>
      </c>
      <c r="Y27">
        <v>0.28339999999999999</v>
      </c>
      <c r="Z27" s="3">
        <f t="shared" si="17"/>
        <v>0.27850000000000003</v>
      </c>
      <c r="AA27">
        <v>0.36890000000000001</v>
      </c>
      <c r="AB27">
        <v>0.3654</v>
      </c>
      <c r="AC27">
        <v>0.37719999999999998</v>
      </c>
      <c r="AD27" s="3">
        <f t="shared" si="0"/>
        <v>0.3705</v>
      </c>
      <c r="AE27">
        <v>0.28389999999999999</v>
      </c>
      <c r="AF27">
        <v>0.28820000000000001</v>
      </c>
      <c r="AG27">
        <v>0.29420000000000002</v>
      </c>
      <c r="AH27" s="3">
        <f t="shared" si="1"/>
        <v>0.28876666666666667</v>
      </c>
      <c r="AI27">
        <v>0.3992</v>
      </c>
      <c r="AJ27">
        <v>0.4007</v>
      </c>
      <c r="AK27">
        <v>0.39929999999999999</v>
      </c>
      <c r="AL27" s="3">
        <f t="shared" si="2"/>
        <v>0.39973333333333333</v>
      </c>
      <c r="AM27">
        <v>0.3543</v>
      </c>
      <c r="AN27">
        <v>0.3649</v>
      </c>
      <c r="AO27">
        <v>0.37459999999999999</v>
      </c>
      <c r="AP27" s="3">
        <f t="shared" si="3"/>
        <v>0.36460000000000004</v>
      </c>
      <c r="AQ27">
        <v>0.40679999999999999</v>
      </c>
      <c r="AR27">
        <v>0.40260000000000001</v>
      </c>
      <c r="AS27">
        <v>0.3962</v>
      </c>
      <c r="AT27" s="3">
        <f t="shared" si="4"/>
        <v>0.40186666666666665</v>
      </c>
      <c r="AU27">
        <v>0.37630000000000002</v>
      </c>
      <c r="AV27">
        <v>0.37559999999999999</v>
      </c>
      <c r="AW27">
        <v>0.3785</v>
      </c>
      <c r="AX27" s="3">
        <f t="shared" si="5"/>
        <v>0.37680000000000002</v>
      </c>
      <c r="AY27">
        <v>0.41</v>
      </c>
      <c r="AZ27">
        <v>0.42349999999999999</v>
      </c>
      <c r="BA27">
        <v>0.4073</v>
      </c>
      <c r="BB27" s="3">
        <f t="shared" si="6"/>
        <v>0.41359999999999997</v>
      </c>
      <c r="BC27">
        <v>0.3952</v>
      </c>
      <c r="BD27">
        <v>0.40379999999999999</v>
      </c>
      <c r="BE27">
        <v>0.40439999999999998</v>
      </c>
      <c r="BF27" s="3">
        <f t="shared" si="7"/>
        <v>0.40113333333333329</v>
      </c>
      <c r="BG27">
        <v>0.38629999999999998</v>
      </c>
      <c r="BH27">
        <v>0.39050000000000001</v>
      </c>
      <c r="BI27">
        <v>0.39050000000000001</v>
      </c>
      <c r="BJ27" s="3">
        <f t="shared" si="8"/>
        <v>0.3891</v>
      </c>
      <c r="BK27">
        <v>0.35399999999999998</v>
      </c>
      <c r="BL27">
        <v>0.35949999999999999</v>
      </c>
      <c r="BM27">
        <v>0.35830000000000001</v>
      </c>
      <c r="BN27" s="3">
        <f t="shared" si="9"/>
        <v>0.35726666666666668</v>
      </c>
      <c r="BO27">
        <v>0.36830000000000002</v>
      </c>
      <c r="BP27">
        <v>0.36149999999999999</v>
      </c>
      <c r="BQ27">
        <v>0.3599</v>
      </c>
      <c r="BR27" s="3">
        <f t="shared" si="10"/>
        <v>0.36323333333333335</v>
      </c>
      <c r="BS27">
        <v>0.33600000000000002</v>
      </c>
      <c r="BT27">
        <v>0.33979999999999999</v>
      </c>
      <c r="BU27">
        <v>0.33489999999999998</v>
      </c>
      <c r="BV27" s="3">
        <f t="shared" si="11"/>
        <v>0.33689999999999998</v>
      </c>
      <c r="BW27">
        <v>0.36890000000000001</v>
      </c>
      <c r="BX27">
        <v>0.3649</v>
      </c>
      <c r="BY27">
        <v>0.36609999999999998</v>
      </c>
      <c r="BZ27" s="3">
        <f t="shared" si="12"/>
        <v>0.36663333333333331</v>
      </c>
      <c r="CA27">
        <v>0.33610000000000001</v>
      </c>
      <c r="CB27">
        <v>0.32969999999999999</v>
      </c>
      <c r="CC27">
        <v>0.33760000000000001</v>
      </c>
      <c r="CD27" s="3">
        <f t="shared" si="13"/>
        <v>0.33446666666666669</v>
      </c>
    </row>
    <row r="28" spans="2:82" x14ac:dyDescent="0.25">
      <c r="B28">
        <v>20</v>
      </c>
      <c r="C28">
        <v>0.42530000000000001</v>
      </c>
      <c r="D28">
        <v>0.38019999999999998</v>
      </c>
      <c r="E28">
        <v>0.38679999999999998</v>
      </c>
      <c r="F28" s="3">
        <f t="shared" si="18"/>
        <v>0.39743333333333331</v>
      </c>
      <c r="G28">
        <v>0.39200000000000002</v>
      </c>
      <c r="I28">
        <v>0.39550000000000002</v>
      </c>
      <c r="J28" s="3">
        <f t="shared" si="19"/>
        <v>0.39375000000000004</v>
      </c>
      <c r="K28">
        <v>0.35780000000000001</v>
      </c>
      <c r="L28">
        <v>0.3422</v>
      </c>
      <c r="M28">
        <v>0.34689999999999999</v>
      </c>
      <c r="N28" s="3">
        <f t="shared" si="14"/>
        <v>0.34896666666666665</v>
      </c>
      <c r="O28">
        <v>0.26650000000000001</v>
      </c>
      <c r="P28">
        <v>0.26779999999999998</v>
      </c>
      <c r="Q28">
        <v>0.2656</v>
      </c>
      <c r="R28" s="3">
        <f t="shared" si="15"/>
        <v>0.26663333333333333</v>
      </c>
      <c r="S28">
        <v>0.35780000000000001</v>
      </c>
      <c r="T28">
        <v>0.35489999999999999</v>
      </c>
      <c r="U28">
        <v>0.36830000000000002</v>
      </c>
      <c r="V28" s="3">
        <f t="shared" si="16"/>
        <v>0.36033333333333334</v>
      </c>
      <c r="W28">
        <v>0.2757</v>
      </c>
      <c r="X28">
        <v>0.27639999999999998</v>
      </c>
      <c r="Y28">
        <v>0.28320000000000001</v>
      </c>
      <c r="Z28" s="3">
        <f t="shared" si="17"/>
        <v>0.27843333333333337</v>
      </c>
      <c r="AA28">
        <v>0.36559999999999998</v>
      </c>
      <c r="AB28">
        <v>0.36230000000000001</v>
      </c>
      <c r="AC28">
        <v>0.374</v>
      </c>
      <c r="AD28" s="3">
        <f t="shared" si="0"/>
        <v>0.36730000000000002</v>
      </c>
      <c r="AE28">
        <v>0.28420000000000001</v>
      </c>
      <c r="AF28">
        <v>0.28799999999999998</v>
      </c>
      <c r="AG28">
        <v>0.29420000000000002</v>
      </c>
      <c r="AH28" s="3">
        <f t="shared" si="1"/>
        <v>0.2888</v>
      </c>
      <c r="AI28">
        <v>0.39450000000000002</v>
      </c>
      <c r="AJ28">
        <v>0.3947</v>
      </c>
      <c r="AK28">
        <v>0.39419999999999999</v>
      </c>
      <c r="AL28" s="3">
        <f t="shared" si="2"/>
        <v>0.39446666666666669</v>
      </c>
      <c r="AM28">
        <v>0.35139999999999999</v>
      </c>
      <c r="AN28">
        <v>0.3609</v>
      </c>
      <c r="AO28">
        <v>0.3705</v>
      </c>
      <c r="AP28" s="3">
        <f t="shared" si="3"/>
        <v>0.36093333333333333</v>
      </c>
      <c r="AQ28">
        <v>0.40179999999999999</v>
      </c>
      <c r="AR28">
        <v>0.3972</v>
      </c>
      <c r="AS28">
        <v>0.39150000000000001</v>
      </c>
      <c r="AT28" s="3">
        <f t="shared" si="4"/>
        <v>0.39683333333333332</v>
      </c>
      <c r="AU28">
        <v>0.37159999999999999</v>
      </c>
      <c r="AV28">
        <v>0.37030000000000002</v>
      </c>
      <c r="AW28">
        <v>0.37430000000000002</v>
      </c>
      <c r="AX28" s="3">
        <f t="shared" si="5"/>
        <v>0.37206666666666671</v>
      </c>
      <c r="AY28">
        <v>0.40600000000000003</v>
      </c>
      <c r="AZ28">
        <v>0.42199999999999999</v>
      </c>
      <c r="BA28">
        <v>0.40460000000000002</v>
      </c>
      <c r="BB28" s="3">
        <f t="shared" si="6"/>
        <v>0.41086666666666671</v>
      </c>
      <c r="BC28">
        <v>0.39319999999999999</v>
      </c>
      <c r="BD28">
        <v>0.40210000000000001</v>
      </c>
      <c r="BE28">
        <v>0.40360000000000001</v>
      </c>
      <c r="BF28" s="3">
        <f t="shared" si="7"/>
        <v>0.39963333333333334</v>
      </c>
      <c r="BG28">
        <v>0.38159999999999999</v>
      </c>
      <c r="BH28">
        <v>0.38550000000000001</v>
      </c>
      <c r="BI28">
        <v>0.3856</v>
      </c>
      <c r="BJ28" s="3">
        <f t="shared" si="8"/>
        <v>0.38423333333333337</v>
      </c>
      <c r="BK28">
        <v>0.35089999999999999</v>
      </c>
      <c r="BL28">
        <v>0.35560000000000003</v>
      </c>
      <c r="BM28">
        <v>0.35489999999999999</v>
      </c>
      <c r="BN28" s="3">
        <f t="shared" si="9"/>
        <v>0.35379999999999995</v>
      </c>
      <c r="BO28">
        <v>0.36349999999999999</v>
      </c>
      <c r="BP28">
        <v>0.35709999999999997</v>
      </c>
      <c r="BQ28">
        <v>0.35539999999999999</v>
      </c>
      <c r="BR28" s="3">
        <f t="shared" si="10"/>
        <v>0.35866666666666663</v>
      </c>
      <c r="BS28">
        <v>0.33139999999999997</v>
      </c>
      <c r="BT28">
        <v>0.33510000000000001</v>
      </c>
      <c r="BU28">
        <v>0.33040000000000003</v>
      </c>
      <c r="BV28" s="3">
        <f t="shared" si="11"/>
        <v>0.33229999999999998</v>
      </c>
      <c r="BW28">
        <v>0.36430000000000001</v>
      </c>
      <c r="BX28">
        <v>0.36020000000000002</v>
      </c>
      <c r="BY28">
        <v>0.36249999999999999</v>
      </c>
      <c r="BZ28" s="3">
        <f t="shared" si="12"/>
        <v>0.36233333333333334</v>
      </c>
      <c r="CA28">
        <v>0.33029999999999998</v>
      </c>
      <c r="CB28">
        <v>0.32469999999999999</v>
      </c>
      <c r="CC28">
        <v>0.3337</v>
      </c>
      <c r="CD28" s="3">
        <f t="shared" si="13"/>
        <v>0.32956666666666667</v>
      </c>
    </row>
    <row r="29" spans="2:82" x14ac:dyDescent="0.25">
      <c r="B29">
        <v>21</v>
      </c>
      <c r="C29">
        <v>0.42649999999999999</v>
      </c>
      <c r="D29">
        <v>0.37980000000000003</v>
      </c>
      <c r="E29">
        <v>0.38640000000000002</v>
      </c>
      <c r="F29" s="3">
        <f t="shared" si="18"/>
        <v>0.39756666666666668</v>
      </c>
      <c r="G29">
        <v>0.39140000000000003</v>
      </c>
      <c r="I29">
        <v>0.39500000000000002</v>
      </c>
      <c r="J29" s="3">
        <f t="shared" si="19"/>
        <v>0.39319999999999999</v>
      </c>
      <c r="K29">
        <v>0.35439999999999999</v>
      </c>
      <c r="L29">
        <v>0.33910000000000001</v>
      </c>
      <c r="M29">
        <v>0.34360000000000002</v>
      </c>
      <c r="N29" s="3">
        <f t="shared" si="14"/>
        <v>0.34570000000000006</v>
      </c>
      <c r="O29">
        <v>0.2661</v>
      </c>
      <c r="P29">
        <v>0.2676</v>
      </c>
      <c r="Q29">
        <v>0.26540000000000002</v>
      </c>
      <c r="R29" s="3">
        <f t="shared" si="15"/>
        <v>0.2663666666666667</v>
      </c>
      <c r="S29">
        <v>0.35449999999999998</v>
      </c>
      <c r="T29">
        <v>0.35189999999999999</v>
      </c>
      <c r="U29">
        <v>0.36520000000000002</v>
      </c>
      <c r="V29" s="3">
        <f t="shared" si="16"/>
        <v>0.35719999999999996</v>
      </c>
      <c r="W29">
        <v>0.27529999999999999</v>
      </c>
      <c r="X29">
        <v>0.27629999999999999</v>
      </c>
      <c r="Y29">
        <v>0.28310000000000002</v>
      </c>
      <c r="Z29" s="3">
        <f t="shared" si="17"/>
        <v>0.27823333333333333</v>
      </c>
      <c r="AA29">
        <v>0.3624</v>
      </c>
      <c r="AB29">
        <v>0.35899999999999999</v>
      </c>
      <c r="AC29">
        <v>0.371</v>
      </c>
      <c r="AD29" s="3">
        <f t="shared" si="0"/>
        <v>0.36413333333333336</v>
      </c>
      <c r="AE29">
        <v>0.28370000000000001</v>
      </c>
      <c r="AF29">
        <v>0.2878</v>
      </c>
      <c r="AG29">
        <v>0.29380000000000001</v>
      </c>
      <c r="AH29" s="3">
        <f t="shared" si="1"/>
        <v>0.28843333333333332</v>
      </c>
      <c r="AI29">
        <v>0.39050000000000001</v>
      </c>
      <c r="AJ29">
        <v>0.39090000000000003</v>
      </c>
      <c r="AK29">
        <v>0.38969999999999999</v>
      </c>
      <c r="AL29" s="3">
        <f t="shared" si="2"/>
        <v>0.3903666666666667</v>
      </c>
      <c r="AM29">
        <v>0.34860000000000002</v>
      </c>
      <c r="AN29">
        <v>0.3574</v>
      </c>
      <c r="AO29">
        <v>0.36649999999999999</v>
      </c>
      <c r="AP29" s="3">
        <f t="shared" si="3"/>
        <v>0.35749999999999998</v>
      </c>
      <c r="AQ29">
        <v>0.39810000000000001</v>
      </c>
      <c r="AR29">
        <v>0.39300000000000002</v>
      </c>
      <c r="AS29">
        <v>0.3871</v>
      </c>
      <c r="AT29" s="3">
        <f t="shared" si="4"/>
        <v>0.39273333333333332</v>
      </c>
      <c r="AU29">
        <v>0.36649999999999999</v>
      </c>
      <c r="AV29">
        <v>0.36580000000000001</v>
      </c>
      <c r="AW29">
        <v>0.36919999999999997</v>
      </c>
      <c r="AX29" s="3">
        <f t="shared" si="5"/>
        <v>0.36716666666666664</v>
      </c>
      <c r="AY29">
        <v>0.40289999999999998</v>
      </c>
      <c r="AZ29">
        <v>0.41889999999999999</v>
      </c>
      <c r="BA29">
        <v>0.40339999999999998</v>
      </c>
      <c r="BB29" s="3">
        <f t="shared" si="6"/>
        <v>0.40840000000000004</v>
      </c>
      <c r="BC29">
        <v>0.39240000000000003</v>
      </c>
      <c r="BD29">
        <v>0.40110000000000001</v>
      </c>
      <c r="BE29">
        <v>0.40329999999999999</v>
      </c>
      <c r="BF29" s="3">
        <f t="shared" si="7"/>
        <v>0.39893333333333336</v>
      </c>
      <c r="BG29">
        <v>0.377</v>
      </c>
      <c r="BH29">
        <v>0.38100000000000001</v>
      </c>
      <c r="BI29">
        <v>0.38109999999999999</v>
      </c>
      <c r="BJ29" s="3">
        <f t="shared" si="8"/>
        <v>0.37969999999999998</v>
      </c>
      <c r="BK29">
        <v>0.34849999999999998</v>
      </c>
      <c r="BL29">
        <v>0.3528</v>
      </c>
      <c r="BM29">
        <v>0.3518</v>
      </c>
      <c r="BN29" s="3">
        <f t="shared" si="9"/>
        <v>0.35103333333333336</v>
      </c>
      <c r="BO29">
        <v>0.35870000000000002</v>
      </c>
      <c r="BP29">
        <v>0.35239999999999999</v>
      </c>
      <c r="BQ29">
        <v>0.35110000000000002</v>
      </c>
      <c r="BR29" s="3">
        <f t="shared" si="10"/>
        <v>0.3540666666666667</v>
      </c>
      <c r="BS29">
        <v>0.32700000000000001</v>
      </c>
      <c r="BT29">
        <v>0.33079999999999998</v>
      </c>
      <c r="BU29">
        <v>0.32650000000000001</v>
      </c>
      <c r="BV29" s="3">
        <f t="shared" si="11"/>
        <v>0.3281</v>
      </c>
      <c r="BW29">
        <v>0.36120000000000002</v>
      </c>
      <c r="BX29">
        <v>0.35620000000000002</v>
      </c>
      <c r="BY29">
        <v>0.35709999999999997</v>
      </c>
      <c r="BZ29" s="3">
        <f t="shared" si="12"/>
        <v>0.35816666666666669</v>
      </c>
      <c r="CA29">
        <v>0.3276</v>
      </c>
      <c r="CB29">
        <v>0.3201</v>
      </c>
      <c r="CC29">
        <v>0.32940000000000003</v>
      </c>
      <c r="CD29" s="3">
        <f t="shared" si="13"/>
        <v>0.32569999999999999</v>
      </c>
    </row>
    <row r="30" spans="2:82" x14ac:dyDescent="0.25">
      <c r="B30">
        <v>22</v>
      </c>
      <c r="C30">
        <v>0.42670000000000002</v>
      </c>
      <c r="D30">
        <v>0.37940000000000002</v>
      </c>
      <c r="E30">
        <v>0.38569999999999999</v>
      </c>
      <c r="F30" s="3">
        <f t="shared" si="18"/>
        <v>0.39726666666666666</v>
      </c>
      <c r="G30">
        <v>0.39069999999999999</v>
      </c>
      <c r="I30">
        <v>0.39460000000000001</v>
      </c>
      <c r="J30" s="3">
        <f t="shared" si="19"/>
        <v>0.39265</v>
      </c>
      <c r="K30">
        <v>0.3508</v>
      </c>
      <c r="L30">
        <v>0.33579999999999999</v>
      </c>
      <c r="M30">
        <v>0.34</v>
      </c>
      <c r="N30" s="3">
        <f t="shared" si="14"/>
        <v>0.3422</v>
      </c>
      <c r="O30">
        <v>0.26590000000000003</v>
      </c>
      <c r="P30">
        <v>0.2676</v>
      </c>
      <c r="Q30">
        <v>0.26519999999999999</v>
      </c>
      <c r="R30" s="3">
        <f t="shared" si="15"/>
        <v>0.26623333333333338</v>
      </c>
      <c r="S30">
        <v>0.3513</v>
      </c>
      <c r="T30">
        <v>0.3483</v>
      </c>
      <c r="U30">
        <v>0.36209999999999998</v>
      </c>
      <c r="V30" s="3">
        <f t="shared" si="16"/>
        <v>0.35390000000000005</v>
      </c>
      <c r="W30">
        <v>0.27539999999999998</v>
      </c>
      <c r="X30">
        <v>0.27610000000000001</v>
      </c>
      <c r="Y30">
        <v>0.2828</v>
      </c>
      <c r="Z30" s="3">
        <f t="shared" si="17"/>
        <v>0.27810000000000001</v>
      </c>
      <c r="AA30">
        <v>0.35880000000000001</v>
      </c>
      <c r="AB30">
        <v>0.35610000000000003</v>
      </c>
      <c r="AC30">
        <v>0.36780000000000002</v>
      </c>
      <c r="AD30" s="3">
        <f t="shared" si="0"/>
        <v>0.3609</v>
      </c>
      <c r="AE30">
        <v>0.2833</v>
      </c>
      <c r="AF30">
        <v>0.28760000000000002</v>
      </c>
      <c r="AG30">
        <v>0.29349999999999998</v>
      </c>
      <c r="AH30" s="3">
        <f t="shared" si="1"/>
        <v>0.2881333333333333</v>
      </c>
      <c r="AI30">
        <v>0.38640000000000002</v>
      </c>
      <c r="AJ30">
        <v>0.3866</v>
      </c>
      <c r="AK30">
        <v>0.38600000000000001</v>
      </c>
      <c r="AL30" s="3">
        <f t="shared" si="2"/>
        <v>0.38633333333333336</v>
      </c>
      <c r="AM30">
        <v>0.34689999999999999</v>
      </c>
      <c r="AN30">
        <v>0.35410000000000003</v>
      </c>
      <c r="AO30">
        <v>0.36430000000000001</v>
      </c>
      <c r="AP30" s="3">
        <f t="shared" si="3"/>
        <v>0.35510000000000003</v>
      </c>
      <c r="AQ30">
        <v>0.39379999999999998</v>
      </c>
      <c r="AR30">
        <v>0.38929999999999998</v>
      </c>
      <c r="AS30">
        <v>0.38269999999999998</v>
      </c>
      <c r="AT30" s="3">
        <f t="shared" si="4"/>
        <v>0.3886</v>
      </c>
      <c r="AU30">
        <v>0.36299999999999999</v>
      </c>
      <c r="AV30">
        <v>0.36180000000000001</v>
      </c>
      <c r="AW30">
        <v>0.36499999999999999</v>
      </c>
      <c r="AX30" s="3">
        <f t="shared" si="5"/>
        <v>0.36326666666666663</v>
      </c>
      <c r="AY30">
        <v>0.4012</v>
      </c>
      <c r="AZ30">
        <v>0.41639999999999999</v>
      </c>
      <c r="BA30">
        <v>0.4012</v>
      </c>
      <c r="BB30" s="3">
        <f t="shared" si="6"/>
        <v>0.40626666666666661</v>
      </c>
      <c r="BC30">
        <v>0.39140000000000003</v>
      </c>
      <c r="BD30">
        <v>0.40039999999999998</v>
      </c>
      <c r="BE30">
        <v>0.4017</v>
      </c>
      <c r="BF30" s="3">
        <f t="shared" si="7"/>
        <v>0.39783333333333332</v>
      </c>
      <c r="BG30">
        <v>0.37230000000000002</v>
      </c>
      <c r="BH30">
        <v>0.37619999999999998</v>
      </c>
      <c r="BI30">
        <v>0.37669999999999998</v>
      </c>
      <c r="BJ30" s="3">
        <f t="shared" si="8"/>
        <v>0.37506666666666666</v>
      </c>
      <c r="BK30">
        <v>0.34699999999999998</v>
      </c>
      <c r="BL30">
        <v>0.35089999999999999</v>
      </c>
      <c r="BM30">
        <v>0.3493</v>
      </c>
      <c r="BN30" s="3">
        <f t="shared" si="9"/>
        <v>0.34906666666666664</v>
      </c>
      <c r="BO30">
        <v>0.35410000000000003</v>
      </c>
      <c r="BP30">
        <v>0.3478</v>
      </c>
      <c r="BQ30">
        <v>0.34639999999999999</v>
      </c>
      <c r="BR30" s="3">
        <f t="shared" si="10"/>
        <v>0.34943333333333332</v>
      </c>
      <c r="BS30">
        <v>0.32200000000000001</v>
      </c>
      <c r="BT30">
        <v>0.32750000000000001</v>
      </c>
      <c r="BU30">
        <v>0.3221</v>
      </c>
      <c r="BV30" s="3">
        <f t="shared" si="11"/>
        <v>0.32386666666666669</v>
      </c>
      <c r="BW30">
        <v>0.35780000000000001</v>
      </c>
      <c r="BX30">
        <v>0.35249999999999998</v>
      </c>
      <c r="BY30">
        <v>0.35289999999999999</v>
      </c>
      <c r="BZ30" s="3">
        <f t="shared" si="12"/>
        <v>0.35439999999999999</v>
      </c>
      <c r="CA30">
        <v>0.32279999999999998</v>
      </c>
      <c r="CB30">
        <v>0.31580000000000003</v>
      </c>
      <c r="CC30">
        <v>0.3251</v>
      </c>
      <c r="CD30" s="3">
        <f t="shared" si="13"/>
        <v>0.32123333333333332</v>
      </c>
    </row>
    <row r="31" spans="2:82" x14ac:dyDescent="0.25">
      <c r="B31">
        <v>23</v>
      </c>
      <c r="C31">
        <v>0.4274</v>
      </c>
      <c r="D31">
        <v>0.37869999999999998</v>
      </c>
      <c r="E31">
        <v>0.3851</v>
      </c>
      <c r="F31" s="3">
        <f t="shared" si="18"/>
        <v>0.39706666666666668</v>
      </c>
      <c r="G31">
        <v>0.39040000000000002</v>
      </c>
      <c r="I31">
        <v>0.39389999999999997</v>
      </c>
      <c r="J31" s="3">
        <f t="shared" si="19"/>
        <v>0.39215</v>
      </c>
      <c r="K31">
        <v>0.34770000000000001</v>
      </c>
      <c r="L31">
        <v>0.33250000000000002</v>
      </c>
      <c r="M31">
        <v>0.33729999999999999</v>
      </c>
      <c r="N31" s="3">
        <f t="shared" si="14"/>
        <v>0.33916666666666667</v>
      </c>
      <c r="O31">
        <v>0.26579999999999998</v>
      </c>
      <c r="P31">
        <v>0.2671</v>
      </c>
      <c r="Q31">
        <v>0.26519999999999999</v>
      </c>
      <c r="R31" s="3">
        <f t="shared" si="15"/>
        <v>0.26603333333333329</v>
      </c>
      <c r="S31">
        <v>0.3478</v>
      </c>
      <c r="T31">
        <v>0.34589999999999999</v>
      </c>
      <c r="U31">
        <v>0.35899999999999999</v>
      </c>
      <c r="V31" s="3">
        <f t="shared" si="16"/>
        <v>0.35089999999999999</v>
      </c>
      <c r="W31">
        <v>0.27529999999999999</v>
      </c>
      <c r="X31">
        <v>0.2762</v>
      </c>
      <c r="Y31">
        <v>0.28310000000000002</v>
      </c>
      <c r="Z31" s="3">
        <f t="shared" si="17"/>
        <v>0.2782</v>
      </c>
      <c r="AA31">
        <v>0.35570000000000002</v>
      </c>
      <c r="AB31">
        <v>0.35299999999999998</v>
      </c>
      <c r="AC31">
        <v>0.36470000000000002</v>
      </c>
      <c r="AD31" s="3">
        <f t="shared" si="0"/>
        <v>0.35779999999999995</v>
      </c>
      <c r="AE31">
        <v>0.28320000000000001</v>
      </c>
      <c r="AF31">
        <v>0.2868</v>
      </c>
      <c r="AG31">
        <v>0.29320000000000002</v>
      </c>
      <c r="AH31" s="3">
        <f t="shared" si="1"/>
        <v>0.28773333333333334</v>
      </c>
      <c r="AI31">
        <v>0.3841</v>
      </c>
      <c r="AJ31">
        <v>0.38350000000000001</v>
      </c>
      <c r="AK31">
        <v>0.38169999999999998</v>
      </c>
      <c r="AL31" s="3">
        <f t="shared" si="2"/>
        <v>0.3831</v>
      </c>
      <c r="AM31">
        <v>0.3463</v>
      </c>
      <c r="AN31">
        <v>0.35249999999999998</v>
      </c>
      <c r="AO31">
        <v>0.36109999999999998</v>
      </c>
      <c r="AP31" s="3">
        <f t="shared" si="3"/>
        <v>0.35329999999999995</v>
      </c>
      <c r="AQ31">
        <v>0.3896</v>
      </c>
      <c r="AR31">
        <v>0.38500000000000001</v>
      </c>
      <c r="AS31">
        <v>0.37830000000000003</v>
      </c>
      <c r="AT31" s="3">
        <f t="shared" si="4"/>
        <v>0.38430000000000003</v>
      </c>
      <c r="AU31">
        <v>0.35820000000000002</v>
      </c>
      <c r="AV31">
        <v>0.35749999999999998</v>
      </c>
      <c r="AW31">
        <v>0.36009999999999998</v>
      </c>
      <c r="AX31" s="3">
        <f t="shared" si="5"/>
        <v>0.35860000000000003</v>
      </c>
      <c r="AY31">
        <v>0.40050000000000002</v>
      </c>
      <c r="AZ31">
        <v>0.41470000000000001</v>
      </c>
      <c r="BA31">
        <v>0.39939999999999998</v>
      </c>
      <c r="BB31" s="3">
        <f t="shared" si="6"/>
        <v>0.40486666666666665</v>
      </c>
      <c r="BC31">
        <v>0.39200000000000002</v>
      </c>
      <c r="BD31">
        <v>0.39939999999999998</v>
      </c>
      <c r="BE31">
        <v>0.40150000000000002</v>
      </c>
      <c r="BF31" s="3">
        <f t="shared" si="7"/>
        <v>0.39763333333333334</v>
      </c>
      <c r="BG31">
        <v>0.36840000000000001</v>
      </c>
      <c r="BH31">
        <v>0.37180000000000002</v>
      </c>
      <c r="BI31">
        <v>0.37209999999999999</v>
      </c>
      <c r="BJ31" s="3">
        <f t="shared" si="8"/>
        <v>0.37076666666666663</v>
      </c>
      <c r="BK31">
        <v>0.3453</v>
      </c>
      <c r="BL31">
        <v>0.34839999999999999</v>
      </c>
      <c r="BM31">
        <v>0.34770000000000001</v>
      </c>
      <c r="BN31" s="3">
        <f t="shared" si="9"/>
        <v>0.34713333333333329</v>
      </c>
      <c r="BO31">
        <v>0.34960000000000002</v>
      </c>
      <c r="BP31">
        <v>0.34370000000000001</v>
      </c>
      <c r="BQ31">
        <v>0.34260000000000002</v>
      </c>
      <c r="BR31" s="3">
        <f t="shared" si="10"/>
        <v>0.3453</v>
      </c>
      <c r="BS31">
        <v>0.31859999999999999</v>
      </c>
      <c r="BT31">
        <v>0.32290000000000002</v>
      </c>
      <c r="BU31">
        <v>0.31830000000000003</v>
      </c>
      <c r="BV31" s="3">
        <f t="shared" si="11"/>
        <v>0.31993333333333335</v>
      </c>
      <c r="BW31">
        <v>0.35449999999999998</v>
      </c>
      <c r="BX31">
        <v>0.34910000000000002</v>
      </c>
      <c r="BY31">
        <v>0.34899999999999998</v>
      </c>
      <c r="BZ31" s="3">
        <f t="shared" si="12"/>
        <v>0.35086666666666666</v>
      </c>
      <c r="CA31">
        <v>0.31819999999999998</v>
      </c>
      <c r="CB31">
        <v>0.31169999999999998</v>
      </c>
      <c r="CC31">
        <v>0.32150000000000001</v>
      </c>
      <c r="CD31" s="3">
        <f t="shared" si="13"/>
        <v>0.31713333333333332</v>
      </c>
    </row>
    <row r="32" spans="2:82" x14ac:dyDescent="0.25">
      <c r="B32">
        <v>24</v>
      </c>
      <c r="C32">
        <v>0.4274</v>
      </c>
      <c r="D32">
        <v>0.3785</v>
      </c>
      <c r="E32">
        <v>0.3851</v>
      </c>
      <c r="F32" s="3">
        <f t="shared" si="18"/>
        <v>0.39700000000000002</v>
      </c>
      <c r="G32">
        <v>0.38950000000000001</v>
      </c>
      <c r="I32">
        <v>0.39360000000000001</v>
      </c>
      <c r="J32" s="3">
        <f t="shared" si="19"/>
        <v>0.39155000000000001</v>
      </c>
      <c r="K32">
        <v>0.34470000000000001</v>
      </c>
      <c r="L32">
        <v>0.32969999999999999</v>
      </c>
      <c r="M32">
        <v>0.33439999999999998</v>
      </c>
      <c r="N32" s="3">
        <f t="shared" si="14"/>
        <v>0.33626666666666666</v>
      </c>
      <c r="O32">
        <v>0.26569999999999999</v>
      </c>
      <c r="P32">
        <v>0.26729999999999998</v>
      </c>
      <c r="Q32">
        <v>0.26529999999999998</v>
      </c>
      <c r="R32" s="3">
        <f t="shared" si="15"/>
        <v>0.26609999999999995</v>
      </c>
      <c r="S32">
        <v>0.34520000000000001</v>
      </c>
      <c r="T32">
        <v>0.34300000000000003</v>
      </c>
      <c r="U32">
        <v>0.35630000000000001</v>
      </c>
      <c r="V32" s="3">
        <f t="shared" si="16"/>
        <v>0.34816666666666668</v>
      </c>
      <c r="W32">
        <v>0.27510000000000001</v>
      </c>
      <c r="X32">
        <v>0.2757</v>
      </c>
      <c r="Y32">
        <v>0.28320000000000001</v>
      </c>
      <c r="Z32" s="3">
        <f t="shared" si="17"/>
        <v>0.27799999999999997</v>
      </c>
      <c r="AA32">
        <v>0.35249999999999998</v>
      </c>
      <c r="AB32">
        <v>0.3498</v>
      </c>
      <c r="AC32">
        <v>0.36149999999999999</v>
      </c>
      <c r="AD32" s="3">
        <f t="shared" si="0"/>
        <v>0.35459999999999997</v>
      </c>
      <c r="AE32">
        <v>0.28270000000000001</v>
      </c>
      <c r="AF32">
        <v>0.2868</v>
      </c>
      <c r="AG32">
        <v>0.2928</v>
      </c>
      <c r="AH32" s="3">
        <f t="shared" si="1"/>
        <v>0.28743333333333337</v>
      </c>
      <c r="AI32">
        <v>0.38190000000000002</v>
      </c>
      <c r="AJ32">
        <v>0.38059999999999999</v>
      </c>
      <c r="AK32">
        <v>0.37930000000000003</v>
      </c>
      <c r="AL32" s="3">
        <f t="shared" si="2"/>
        <v>0.38059999999999999</v>
      </c>
      <c r="AM32">
        <v>0.34499999999999997</v>
      </c>
      <c r="AN32">
        <v>0.35</v>
      </c>
      <c r="AO32">
        <v>0.35980000000000001</v>
      </c>
      <c r="AP32" s="3">
        <f t="shared" si="3"/>
        <v>0.35159999999999997</v>
      </c>
      <c r="AQ32">
        <v>0.3866</v>
      </c>
      <c r="AR32">
        <v>0.38109999999999999</v>
      </c>
      <c r="AS32">
        <v>0.37359999999999999</v>
      </c>
      <c r="AT32" s="3">
        <f t="shared" si="4"/>
        <v>0.38043333333333335</v>
      </c>
      <c r="AU32">
        <v>0.35389999999999999</v>
      </c>
      <c r="AV32">
        <v>0.35270000000000001</v>
      </c>
      <c r="AW32">
        <v>0.35539999999999999</v>
      </c>
      <c r="AX32" s="3">
        <f t="shared" si="5"/>
        <v>0.35400000000000004</v>
      </c>
      <c r="AY32">
        <v>0.39800000000000002</v>
      </c>
      <c r="AZ32">
        <v>0.4128</v>
      </c>
      <c r="BA32">
        <v>0.39889999999999998</v>
      </c>
      <c r="BB32" s="3">
        <f t="shared" si="6"/>
        <v>0.40323333333333333</v>
      </c>
      <c r="BC32">
        <v>0.3911</v>
      </c>
      <c r="BD32">
        <v>0.39800000000000002</v>
      </c>
      <c r="BE32">
        <v>0.40139999999999998</v>
      </c>
      <c r="BF32" s="3">
        <f t="shared" si="7"/>
        <v>0.39683333333333337</v>
      </c>
      <c r="BG32">
        <v>0.3639</v>
      </c>
      <c r="BH32">
        <v>0.36759999999999998</v>
      </c>
      <c r="BI32">
        <v>0.3679</v>
      </c>
      <c r="BJ32" s="3">
        <f t="shared" si="8"/>
        <v>0.36646666666666672</v>
      </c>
      <c r="BK32">
        <v>0.3463</v>
      </c>
      <c r="BL32">
        <v>0.34739999999999999</v>
      </c>
      <c r="BM32">
        <v>0.34660000000000002</v>
      </c>
      <c r="BN32" s="3">
        <f t="shared" si="9"/>
        <v>0.34676666666666667</v>
      </c>
      <c r="BO32">
        <v>0.34489999999999998</v>
      </c>
      <c r="BP32">
        <v>0.33950000000000002</v>
      </c>
      <c r="BQ32">
        <v>0.33829999999999999</v>
      </c>
      <c r="BR32" s="3">
        <f t="shared" si="10"/>
        <v>0.34089999999999998</v>
      </c>
      <c r="BS32">
        <v>0.31440000000000001</v>
      </c>
      <c r="BT32">
        <v>0.31919999999999998</v>
      </c>
      <c r="BU32">
        <v>0.31559999999999999</v>
      </c>
      <c r="BV32" s="3">
        <f t="shared" si="11"/>
        <v>0.31639999999999996</v>
      </c>
      <c r="BW32">
        <v>0.34910000000000002</v>
      </c>
      <c r="BX32">
        <v>0.3448</v>
      </c>
      <c r="BY32">
        <v>0.3458</v>
      </c>
      <c r="BZ32" s="3">
        <f t="shared" si="12"/>
        <v>0.34656666666666663</v>
      </c>
      <c r="CA32">
        <v>0.3135</v>
      </c>
      <c r="CB32">
        <v>0.30819999999999997</v>
      </c>
      <c r="CC32">
        <v>0.31669999999999998</v>
      </c>
      <c r="CD32" s="3">
        <f t="shared" si="13"/>
        <v>0.31279999999999997</v>
      </c>
    </row>
    <row r="33" spans="2:82" x14ac:dyDescent="0.25">
      <c r="B33">
        <v>25</v>
      </c>
      <c r="C33">
        <v>0.42870000000000003</v>
      </c>
      <c r="D33">
        <v>0.37790000000000001</v>
      </c>
      <c r="E33">
        <v>0.3846</v>
      </c>
      <c r="F33" s="3">
        <f t="shared" si="18"/>
        <v>0.39706666666666668</v>
      </c>
      <c r="G33">
        <v>0.38919999999999999</v>
      </c>
      <c r="I33">
        <v>0.39300000000000002</v>
      </c>
      <c r="J33" s="3">
        <f t="shared" si="19"/>
        <v>0.3911</v>
      </c>
      <c r="K33">
        <v>0.34160000000000001</v>
      </c>
      <c r="L33">
        <v>0.3266</v>
      </c>
      <c r="M33">
        <v>0.33139999999999997</v>
      </c>
      <c r="N33" s="3">
        <f t="shared" si="14"/>
        <v>0.3332</v>
      </c>
      <c r="O33">
        <v>0.2656</v>
      </c>
      <c r="P33">
        <v>0.26740000000000003</v>
      </c>
      <c r="Q33">
        <v>0.2651</v>
      </c>
      <c r="R33" s="3">
        <f t="shared" si="15"/>
        <v>0.26603333333333334</v>
      </c>
      <c r="S33">
        <v>0.3422</v>
      </c>
      <c r="T33">
        <v>0.3402</v>
      </c>
      <c r="U33">
        <v>0.35320000000000001</v>
      </c>
      <c r="V33" s="3">
        <f t="shared" si="16"/>
        <v>0.34520000000000001</v>
      </c>
      <c r="W33">
        <v>0.2752</v>
      </c>
      <c r="X33">
        <v>0.27560000000000001</v>
      </c>
      <c r="Y33">
        <v>0.28339999999999999</v>
      </c>
      <c r="Z33" s="3">
        <f t="shared" si="17"/>
        <v>0.27806666666666663</v>
      </c>
      <c r="AA33">
        <v>0.34949999999999998</v>
      </c>
      <c r="AB33">
        <v>0.34710000000000002</v>
      </c>
      <c r="AC33">
        <v>0.3589</v>
      </c>
      <c r="AD33" s="3">
        <f t="shared" si="0"/>
        <v>0.35183333333333328</v>
      </c>
      <c r="AE33">
        <v>0.28260000000000002</v>
      </c>
      <c r="AF33">
        <v>0.28660000000000002</v>
      </c>
      <c r="AG33">
        <v>0.29239999999999999</v>
      </c>
      <c r="AH33" s="3">
        <f t="shared" si="1"/>
        <v>0.28720000000000001</v>
      </c>
      <c r="AI33">
        <v>0.38</v>
      </c>
      <c r="AJ33">
        <v>0.37830000000000003</v>
      </c>
      <c r="AK33">
        <v>0.37669999999999998</v>
      </c>
      <c r="AL33" s="3">
        <f t="shared" si="2"/>
        <v>0.37833333333333335</v>
      </c>
      <c r="AM33">
        <v>0.34439999999999998</v>
      </c>
      <c r="AN33">
        <v>0.34860000000000002</v>
      </c>
      <c r="AO33">
        <v>0.3569</v>
      </c>
      <c r="AP33" s="3">
        <f t="shared" si="3"/>
        <v>0.3499666666666667</v>
      </c>
      <c r="AQ33">
        <v>0.38179999999999997</v>
      </c>
      <c r="AR33">
        <v>0.3775</v>
      </c>
      <c r="AS33">
        <v>0.37</v>
      </c>
      <c r="AT33" s="3">
        <f t="shared" si="4"/>
        <v>0.37643333333333334</v>
      </c>
      <c r="AU33">
        <v>0.34920000000000001</v>
      </c>
      <c r="AV33">
        <v>0.34870000000000001</v>
      </c>
      <c r="AW33">
        <v>0.35099999999999998</v>
      </c>
      <c r="AX33" s="3">
        <f t="shared" si="5"/>
        <v>0.3496333333333333</v>
      </c>
      <c r="AY33">
        <v>0.39710000000000001</v>
      </c>
      <c r="AZ33">
        <v>0.41249999999999998</v>
      </c>
      <c r="BA33">
        <v>0.39839999999999998</v>
      </c>
      <c r="BB33" s="3">
        <f t="shared" si="6"/>
        <v>0.40266666666666667</v>
      </c>
      <c r="BC33">
        <v>0.39090000000000003</v>
      </c>
      <c r="BD33">
        <v>0.3987</v>
      </c>
      <c r="BE33">
        <v>0.40010000000000001</v>
      </c>
      <c r="BF33" s="3">
        <f t="shared" si="7"/>
        <v>0.39656666666666673</v>
      </c>
      <c r="BG33">
        <v>0.36020000000000002</v>
      </c>
      <c r="BH33">
        <v>0.36330000000000001</v>
      </c>
      <c r="BI33">
        <v>0.3639</v>
      </c>
      <c r="BJ33" s="3">
        <f t="shared" si="8"/>
        <v>0.36246666666666671</v>
      </c>
      <c r="BK33">
        <v>0.34399999999999997</v>
      </c>
      <c r="BL33">
        <v>0.34660000000000002</v>
      </c>
      <c r="BM33">
        <v>0.3458</v>
      </c>
      <c r="BN33" s="3">
        <f t="shared" si="9"/>
        <v>0.34546666666666664</v>
      </c>
      <c r="BO33">
        <v>0.34110000000000001</v>
      </c>
      <c r="BP33">
        <v>0.33489999999999998</v>
      </c>
      <c r="BQ33">
        <v>0.33429999999999999</v>
      </c>
      <c r="BR33" s="3">
        <f t="shared" si="10"/>
        <v>0.33676666666666666</v>
      </c>
      <c r="BS33">
        <v>0.311</v>
      </c>
      <c r="BT33">
        <v>0.31590000000000001</v>
      </c>
      <c r="BU33">
        <v>0.31219999999999998</v>
      </c>
      <c r="BV33" s="3">
        <f t="shared" si="11"/>
        <v>0.31303333333333333</v>
      </c>
      <c r="BW33">
        <v>0.34549999999999997</v>
      </c>
      <c r="BX33">
        <v>0.34139999999999998</v>
      </c>
      <c r="BY33">
        <v>0.34129999999999999</v>
      </c>
      <c r="BZ33" s="3">
        <f t="shared" si="12"/>
        <v>0.34273333333333333</v>
      </c>
      <c r="CA33">
        <v>0.31030000000000002</v>
      </c>
      <c r="CB33">
        <v>0.30659999999999998</v>
      </c>
      <c r="CC33">
        <v>0.31330000000000002</v>
      </c>
      <c r="CD33" s="3">
        <f t="shared" si="13"/>
        <v>0.31006666666666666</v>
      </c>
    </row>
    <row r="34" spans="2:82" x14ac:dyDescent="0.25">
      <c r="B34">
        <v>26</v>
      </c>
      <c r="C34">
        <v>0.42809999999999998</v>
      </c>
      <c r="D34">
        <v>0.37730000000000002</v>
      </c>
      <c r="E34">
        <v>0.3841</v>
      </c>
      <c r="F34" s="3">
        <f t="shared" si="18"/>
        <v>0.39650000000000002</v>
      </c>
      <c r="G34">
        <v>0.38869999999999999</v>
      </c>
      <c r="I34">
        <v>0.39240000000000003</v>
      </c>
      <c r="J34" s="3">
        <f t="shared" si="19"/>
        <v>0.39055000000000001</v>
      </c>
      <c r="K34">
        <v>0.33860000000000001</v>
      </c>
      <c r="L34">
        <v>0.3236</v>
      </c>
      <c r="M34">
        <v>0.32819999999999999</v>
      </c>
      <c r="N34" s="3">
        <f t="shared" si="14"/>
        <v>0.33013333333333333</v>
      </c>
      <c r="O34">
        <v>0.2656</v>
      </c>
      <c r="P34">
        <v>0.26750000000000002</v>
      </c>
      <c r="Q34">
        <v>0.26550000000000001</v>
      </c>
      <c r="R34" s="3">
        <f t="shared" si="15"/>
        <v>0.26619999999999999</v>
      </c>
      <c r="S34">
        <v>0.33929999999999999</v>
      </c>
      <c r="T34">
        <v>0.3372</v>
      </c>
      <c r="U34">
        <v>0.3503</v>
      </c>
      <c r="V34" s="3">
        <f t="shared" si="16"/>
        <v>0.34226666666666666</v>
      </c>
      <c r="W34">
        <v>0.27539999999999998</v>
      </c>
      <c r="X34">
        <v>0.2762</v>
      </c>
      <c r="Y34">
        <v>0.28360000000000002</v>
      </c>
      <c r="Z34" s="3">
        <f t="shared" si="17"/>
        <v>0.27839999999999998</v>
      </c>
      <c r="AA34">
        <v>0.34639999999999999</v>
      </c>
      <c r="AB34">
        <v>0.34410000000000002</v>
      </c>
      <c r="AC34">
        <v>0.35580000000000001</v>
      </c>
      <c r="AD34" s="3">
        <f t="shared" si="0"/>
        <v>0.34876666666666667</v>
      </c>
      <c r="AE34">
        <v>0.28249999999999997</v>
      </c>
      <c r="AF34">
        <v>0.28649999999999998</v>
      </c>
      <c r="AG34">
        <v>0.29189999999999999</v>
      </c>
      <c r="AH34" s="3">
        <f t="shared" si="1"/>
        <v>0.28696666666666665</v>
      </c>
      <c r="AI34">
        <v>0.37890000000000001</v>
      </c>
      <c r="AJ34">
        <v>0.37569999999999998</v>
      </c>
      <c r="AK34">
        <v>0.37419999999999998</v>
      </c>
      <c r="AL34" s="3">
        <f t="shared" si="2"/>
        <v>0.37626666666666669</v>
      </c>
      <c r="AM34">
        <v>0.34360000000000002</v>
      </c>
      <c r="AN34">
        <v>0.34749999999999998</v>
      </c>
      <c r="AO34">
        <v>0.35620000000000002</v>
      </c>
      <c r="AP34" s="3">
        <f t="shared" si="3"/>
        <v>0.34910000000000002</v>
      </c>
      <c r="AQ34">
        <v>0.37759999999999999</v>
      </c>
      <c r="AR34">
        <v>0.37340000000000001</v>
      </c>
      <c r="AS34">
        <v>0.36680000000000001</v>
      </c>
      <c r="AT34" s="3">
        <f t="shared" si="4"/>
        <v>0.37259999999999999</v>
      </c>
      <c r="AU34">
        <v>0.34439999999999998</v>
      </c>
      <c r="AV34">
        <v>0.34449999999999997</v>
      </c>
      <c r="AW34">
        <v>0.3468</v>
      </c>
      <c r="AX34" s="3">
        <f t="shared" si="5"/>
        <v>0.34523333333333328</v>
      </c>
      <c r="AY34">
        <v>0.39679999999999999</v>
      </c>
      <c r="AZ34">
        <v>0.41220000000000001</v>
      </c>
      <c r="BA34">
        <v>0.3987</v>
      </c>
      <c r="BB34" s="3">
        <f t="shared" si="6"/>
        <v>0.40256666666666668</v>
      </c>
      <c r="BC34">
        <v>0.39079999999999998</v>
      </c>
      <c r="BD34">
        <v>0.39829999999999999</v>
      </c>
      <c r="BE34">
        <v>0.4</v>
      </c>
      <c r="BF34" s="3">
        <f t="shared" si="7"/>
        <v>0.39636666666666659</v>
      </c>
      <c r="BG34">
        <v>0.35680000000000001</v>
      </c>
      <c r="BH34">
        <v>0.35980000000000001</v>
      </c>
      <c r="BI34">
        <v>0.36009999999999998</v>
      </c>
      <c r="BJ34" s="3">
        <f t="shared" si="8"/>
        <v>0.3589</v>
      </c>
      <c r="BK34">
        <v>0.34339999999999998</v>
      </c>
      <c r="BL34">
        <v>0.3458</v>
      </c>
      <c r="BM34">
        <v>0.34499999999999997</v>
      </c>
      <c r="BN34" s="3">
        <f t="shared" si="9"/>
        <v>0.34473333333333334</v>
      </c>
      <c r="BO34">
        <v>0.33689999999999998</v>
      </c>
      <c r="BP34">
        <v>0.33100000000000002</v>
      </c>
      <c r="BQ34">
        <v>0.3301</v>
      </c>
      <c r="BR34" s="3">
        <f t="shared" si="10"/>
        <v>0.33266666666666667</v>
      </c>
      <c r="BS34">
        <v>0.308</v>
      </c>
      <c r="BT34">
        <v>0.31319999999999998</v>
      </c>
      <c r="BU34">
        <v>0.30969999999999998</v>
      </c>
      <c r="BV34" s="3">
        <f t="shared" si="11"/>
        <v>0.31029999999999996</v>
      </c>
      <c r="BW34">
        <v>0.3422</v>
      </c>
      <c r="BX34">
        <v>0.3392</v>
      </c>
      <c r="BY34">
        <v>0.33860000000000001</v>
      </c>
      <c r="BZ34" s="3">
        <f t="shared" si="12"/>
        <v>0.34</v>
      </c>
      <c r="CA34">
        <v>0.30680000000000002</v>
      </c>
      <c r="CB34">
        <v>0.30180000000000001</v>
      </c>
      <c r="CC34">
        <v>0.31030000000000002</v>
      </c>
      <c r="CD34" s="3">
        <f t="shared" si="13"/>
        <v>0.30630000000000002</v>
      </c>
    </row>
    <row r="35" spans="2:82" x14ac:dyDescent="0.25">
      <c r="B35">
        <v>27</v>
      </c>
      <c r="C35">
        <v>0.42930000000000001</v>
      </c>
      <c r="D35">
        <v>0.37680000000000002</v>
      </c>
      <c r="E35">
        <v>0.38340000000000002</v>
      </c>
      <c r="F35" s="3">
        <f t="shared" si="18"/>
        <v>0.39650000000000002</v>
      </c>
      <c r="G35">
        <v>0.38829999999999998</v>
      </c>
      <c r="I35">
        <v>0.39219999999999999</v>
      </c>
      <c r="J35" s="3">
        <f t="shared" si="19"/>
        <v>0.39024999999999999</v>
      </c>
      <c r="K35">
        <v>0.33560000000000001</v>
      </c>
      <c r="L35">
        <v>0.32069999999999999</v>
      </c>
      <c r="M35">
        <v>0.3251</v>
      </c>
      <c r="N35" s="3">
        <f t="shared" si="14"/>
        <v>0.32713333333333333</v>
      </c>
      <c r="O35">
        <v>0.26579999999999998</v>
      </c>
      <c r="P35">
        <v>0.26800000000000002</v>
      </c>
      <c r="Q35">
        <v>0.26569999999999999</v>
      </c>
      <c r="R35" s="3">
        <f t="shared" si="15"/>
        <v>0.26650000000000001</v>
      </c>
      <c r="S35">
        <v>0.33650000000000002</v>
      </c>
      <c r="T35">
        <v>0.33460000000000001</v>
      </c>
      <c r="U35">
        <v>0.34739999999999999</v>
      </c>
      <c r="V35" s="3">
        <f t="shared" si="16"/>
        <v>0.33949999999999997</v>
      </c>
      <c r="W35">
        <v>0.27550000000000002</v>
      </c>
      <c r="X35">
        <v>0.27589999999999998</v>
      </c>
      <c r="Y35">
        <v>0.28339999999999999</v>
      </c>
      <c r="Z35" s="3">
        <f t="shared" si="17"/>
        <v>0.27826666666666666</v>
      </c>
      <c r="AA35">
        <v>0.34350000000000003</v>
      </c>
      <c r="AB35">
        <v>0.34129999999999999</v>
      </c>
      <c r="AC35">
        <v>0.3533</v>
      </c>
      <c r="AD35" s="3">
        <f t="shared" si="0"/>
        <v>0.34603333333333336</v>
      </c>
      <c r="AE35">
        <v>0.28220000000000001</v>
      </c>
      <c r="AF35">
        <v>0.28610000000000002</v>
      </c>
      <c r="AG35">
        <v>0.29149999999999998</v>
      </c>
      <c r="AH35" s="3">
        <f t="shared" si="1"/>
        <v>0.28660000000000002</v>
      </c>
      <c r="AI35">
        <v>0.37780000000000002</v>
      </c>
      <c r="AJ35">
        <v>0.37519999999999998</v>
      </c>
      <c r="AK35">
        <v>0.37330000000000002</v>
      </c>
      <c r="AL35" s="3">
        <f t="shared" si="2"/>
        <v>0.37543333333333334</v>
      </c>
      <c r="AM35">
        <v>0.34360000000000002</v>
      </c>
      <c r="AN35">
        <v>0.34620000000000001</v>
      </c>
      <c r="AO35">
        <v>0.35620000000000002</v>
      </c>
      <c r="AP35" s="3">
        <f t="shared" si="3"/>
        <v>0.34866666666666668</v>
      </c>
      <c r="AQ35">
        <v>0.374</v>
      </c>
      <c r="AR35">
        <v>0.3695</v>
      </c>
      <c r="AS35">
        <v>0.3629</v>
      </c>
      <c r="AT35" s="3">
        <f t="shared" si="4"/>
        <v>0.36880000000000002</v>
      </c>
      <c r="AU35">
        <v>0.34010000000000001</v>
      </c>
      <c r="AV35">
        <v>0.34010000000000001</v>
      </c>
      <c r="AW35">
        <v>0.34320000000000001</v>
      </c>
      <c r="AX35" s="3">
        <f t="shared" si="5"/>
        <v>0.34113333333333334</v>
      </c>
      <c r="AY35">
        <v>0.39689999999999998</v>
      </c>
      <c r="AZ35">
        <v>0.4113</v>
      </c>
      <c r="BA35">
        <v>0.39750000000000002</v>
      </c>
      <c r="BB35" s="3">
        <f t="shared" si="6"/>
        <v>0.40189999999999998</v>
      </c>
      <c r="BC35">
        <v>0.39</v>
      </c>
      <c r="BD35">
        <v>0.3987</v>
      </c>
      <c r="BE35">
        <v>0.40060000000000001</v>
      </c>
      <c r="BF35" s="3">
        <f t="shared" si="7"/>
        <v>0.39643333333333336</v>
      </c>
      <c r="BG35">
        <v>0.3538</v>
      </c>
      <c r="BH35">
        <v>0.35599999999999998</v>
      </c>
      <c r="BI35">
        <v>0.35659999999999997</v>
      </c>
      <c r="BJ35" s="3">
        <f t="shared" si="8"/>
        <v>0.35546666666666665</v>
      </c>
      <c r="BK35">
        <v>0.34329999999999999</v>
      </c>
      <c r="BL35">
        <v>0.34560000000000002</v>
      </c>
      <c r="BM35">
        <v>0.34510000000000002</v>
      </c>
      <c r="BN35" s="3">
        <f t="shared" si="9"/>
        <v>0.34466666666666668</v>
      </c>
      <c r="BO35">
        <v>0.33329999999999999</v>
      </c>
      <c r="BP35">
        <v>0.32729999999999998</v>
      </c>
      <c r="BQ35">
        <v>0.32640000000000002</v>
      </c>
      <c r="BR35" s="3">
        <f t="shared" si="10"/>
        <v>0.32900000000000001</v>
      </c>
      <c r="BS35">
        <v>0.30599999999999999</v>
      </c>
      <c r="BT35">
        <v>0.3105</v>
      </c>
      <c r="BU35">
        <v>0.30769999999999997</v>
      </c>
      <c r="BV35" s="3">
        <f t="shared" si="11"/>
        <v>0.30806666666666666</v>
      </c>
      <c r="BW35">
        <v>0.3392</v>
      </c>
      <c r="BX35">
        <v>0.33689999999999998</v>
      </c>
      <c r="BY35">
        <v>0.33589999999999998</v>
      </c>
      <c r="BZ35" s="3">
        <f t="shared" si="12"/>
        <v>0.33733333333333332</v>
      </c>
      <c r="CA35">
        <v>0.30430000000000001</v>
      </c>
      <c r="CB35">
        <v>0.2979</v>
      </c>
      <c r="CC35">
        <v>0.30680000000000002</v>
      </c>
      <c r="CD35" s="3">
        <f t="shared" si="13"/>
        <v>0.30299999999999999</v>
      </c>
    </row>
    <row r="36" spans="2:82" x14ac:dyDescent="0.25">
      <c r="B36">
        <v>28</v>
      </c>
      <c r="C36">
        <v>0.4289</v>
      </c>
      <c r="D36">
        <v>0.3765</v>
      </c>
      <c r="E36">
        <v>0.38269999999999998</v>
      </c>
      <c r="F36" s="3">
        <f t="shared" si="18"/>
        <v>0.39603333333333329</v>
      </c>
      <c r="G36">
        <v>0.38769999999999999</v>
      </c>
      <c r="I36">
        <v>0.39150000000000001</v>
      </c>
      <c r="J36" s="3">
        <f t="shared" si="19"/>
        <v>0.3896</v>
      </c>
      <c r="K36">
        <v>0.33260000000000001</v>
      </c>
      <c r="L36">
        <v>0.31780000000000003</v>
      </c>
      <c r="M36">
        <v>0.32200000000000001</v>
      </c>
      <c r="N36" s="3">
        <f t="shared" si="14"/>
        <v>0.32413333333333338</v>
      </c>
      <c r="O36">
        <v>0.26590000000000003</v>
      </c>
      <c r="P36">
        <v>0.26779999999999998</v>
      </c>
      <c r="Q36">
        <v>0.26569999999999999</v>
      </c>
      <c r="R36" s="3">
        <f t="shared" si="15"/>
        <v>0.26646666666666668</v>
      </c>
      <c r="S36">
        <v>0.33329999999999999</v>
      </c>
      <c r="T36">
        <v>0.33200000000000002</v>
      </c>
      <c r="U36">
        <v>0.34399999999999997</v>
      </c>
      <c r="V36" s="3">
        <f t="shared" si="16"/>
        <v>0.33643333333333336</v>
      </c>
      <c r="W36">
        <v>0.27579999999999999</v>
      </c>
      <c r="X36">
        <v>0.2762</v>
      </c>
      <c r="Y36">
        <v>0.28339999999999999</v>
      </c>
      <c r="Z36" s="3">
        <f t="shared" si="17"/>
        <v>0.2784666666666667</v>
      </c>
      <c r="AA36">
        <v>0.34029999999999999</v>
      </c>
      <c r="AB36">
        <v>0.33829999999999999</v>
      </c>
      <c r="AC36">
        <v>0.35099999999999998</v>
      </c>
      <c r="AD36" s="3">
        <f t="shared" si="0"/>
        <v>0.34319999999999995</v>
      </c>
      <c r="AE36">
        <v>0.28210000000000002</v>
      </c>
      <c r="AF36">
        <v>0.28570000000000001</v>
      </c>
      <c r="AG36">
        <v>0.29060000000000002</v>
      </c>
      <c r="AH36" s="3">
        <f t="shared" si="1"/>
        <v>0.28613333333333335</v>
      </c>
      <c r="AI36">
        <v>0.37769999999999998</v>
      </c>
      <c r="AJ36">
        <v>0.3745</v>
      </c>
      <c r="AK36">
        <v>0.37159999999999999</v>
      </c>
      <c r="AL36" s="3">
        <f t="shared" si="2"/>
        <v>0.37459999999999999</v>
      </c>
      <c r="AM36">
        <v>0.34289999999999998</v>
      </c>
      <c r="AN36">
        <v>0.34599999999999997</v>
      </c>
      <c r="AO36">
        <v>0.35570000000000002</v>
      </c>
      <c r="AP36" s="3">
        <f t="shared" si="3"/>
        <v>0.34820000000000001</v>
      </c>
      <c r="AQ36">
        <v>0.36980000000000002</v>
      </c>
      <c r="AR36">
        <v>0.36659999999999998</v>
      </c>
      <c r="AS36">
        <v>0.35859999999999997</v>
      </c>
      <c r="AT36" s="3">
        <f t="shared" si="4"/>
        <v>0.36499999999999999</v>
      </c>
      <c r="AU36">
        <v>0.33600000000000002</v>
      </c>
      <c r="AV36">
        <v>0.33650000000000002</v>
      </c>
      <c r="AW36">
        <v>0.33889999999999998</v>
      </c>
      <c r="AX36" s="3">
        <f t="shared" si="5"/>
        <v>0.33713333333333334</v>
      </c>
      <c r="AY36">
        <v>0.39739999999999998</v>
      </c>
      <c r="AZ36">
        <v>0.41070000000000001</v>
      </c>
      <c r="BA36">
        <v>0.39729999999999999</v>
      </c>
      <c r="BB36" s="3">
        <f t="shared" si="6"/>
        <v>0.40179999999999999</v>
      </c>
      <c r="BC36">
        <v>0.38940000000000002</v>
      </c>
      <c r="BD36">
        <v>0.39660000000000001</v>
      </c>
      <c r="BE36">
        <v>0.39929999999999999</v>
      </c>
      <c r="BF36" s="3">
        <f t="shared" si="7"/>
        <v>0.39510000000000001</v>
      </c>
      <c r="BG36">
        <v>0.35099999999999998</v>
      </c>
      <c r="BH36">
        <v>0.35310000000000002</v>
      </c>
      <c r="BI36">
        <v>0.35339999999999999</v>
      </c>
      <c r="BJ36" s="3">
        <f t="shared" si="8"/>
        <v>0.35249999999999998</v>
      </c>
      <c r="BK36">
        <v>0.34300000000000003</v>
      </c>
      <c r="BL36">
        <v>0.34510000000000002</v>
      </c>
      <c r="BM36">
        <v>0.34470000000000001</v>
      </c>
      <c r="BN36" s="3">
        <f t="shared" si="9"/>
        <v>0.34426666666666667</v>
      </c>
      <c r="BO36">
        <v>0.32940000000000003</v>
      </c>
      <c r="BP36">
        <v>0.32400000000000001</v>
      </c>
      <c r="BQ36">
        <v>0.32300000000000001</v>
      </c>
      <c r="BR36" s="3">
        <f t="shared" si="10"/>
        <v>0.32546666666666663</v>
      </c>
      <c r="BS36">
        <v>0.30420000000000003</v>
      </c>
      <c r="BT36">
        <v>0.30819999999999997</v>
      </c>
      <c r="BU36">
        <v>0.30559999999999998</v>
      </c>
      <c r="BV36" s="3">
        <f t="shared" si="11"/>
        <v>0.30599999999999999</v>
      </c>
      <c r="BW36">
        <v>0.33589999999999998</v>
      </c>
      <c r="BX36">
        <v>0.33279999999999998</v>
      </c>
      <c r="BY36">
        <v>0.33279999999999998</v>
      </c>
      <c r="BZ36" s="3">
        <f t="shared" si="12"/>
        <v>0.33383333333333337</v>
      </c>
      <c r="CA36">
        <v>0.3004</v>
      </c>
      <c r="CB36">
        <v>0.29449999999999998</v>
      </c>
      <c r="CC36">
        <v>0.3024</v>
      </c>
      <c r="CD36" s="3">
        <f t="shared" si="13"/>
        <v>0.29909999999999998</v>
      </c>
    </row>
    <row r="37" spans="2:82" x14ac:dyDescent="0.25">
      <c r="B37">
        <v>29</v>
      </c>
      <c r="C37">
        <v>0.42920000000000003</v>
      </c>
      <c r="D37">
        <v>0.37590000000000001</v>
      </c>
      <c r="E37">
        <v>0.38229999999999997</v>
      </c>
      <c r="F37" s="3">
        <f t="shared" si="18"/>
        <v>0.39579999999999999</v>
      </c>
      <c r="G37">
        <v>0.38719999999999999</v>
      </c>
      <c r="I37">
        <v>0.39100000000000001</v>
      </c>
      <c r="J37" s="3">
        <f t="shared" si="19"/>
        <v>0.3891</v>
      </c>
      <c r="K37">
        <v>0.32969999999999999</v>
      </c>
      <c r="L37">
        <v>0.315</v>
      </c>
      <c r="M37">
        <v>0.31929999999999997</v>
      </c>
      <c r="N37" s="3">
        <f t="shared" si="14"/>
        <v>0.3213333333333333</v>
      </c>
      <c r="O37">
        <v>0.26619999999999999</v>
      </c>
      <c r="P37">
        <v>0.26800000000000002</v>
      </c>
      <c r="Q37">
        <v>0.26629999999999998</v>
      </c>
      <c r="R37" s="3">
        <f t="shared" si="15"/>
        <v>0.26683333333333331</v>
      </c>
      <c r="S37">
        <v>0.33040000000000003</v>
      </c>
      <c r="T37">
        <v>0.32919999999999999</v>
      </c>
      <c r="U37">
        <v>0.34100000000000003</v>
      </c>
      <c r="V37" s="3">
        <f t="shared" si="16"/>
        <v>0.33353333333333329</v>
      </c>
      <c r="W37">
        <v>0.27600000000000002</v>
      </c>
      <c r="X37">
        <v>0.27629999999999999</v>
      </c>
      <c r="Y37">
        <v>0.28349999999999997</v>
      </c>
      <c r="Z37" s="3">
        <f t="shared" si="17"/>
        <v>0.27860000000000001</v>
      </c>
      <c r="AA37">
        <v>0.33750000000000002</v>
      </c>
      <c r="AB37">
        <v>0.3357</v>
      </c>
      <c r="AC37">
        <v>0.3478</v>
      </c>
      <c r="AD37" s="3">
        <f t="shared" si="0"/>
        <v>0.34033333333333332</v>
      </c>
      <c r="AE37">
        <v>0.28220000000000001</v>
      </c>
      <c r="AF37">
        <v>0.28549999999999998</v>
      </c>
      <c r="AG37">
        <v>0.29039999999999999</v>
      </c>
      <c r="AH37" s="3">
        <f t="shared" si="1"/>
        <v>0.28603333333333331</v>
      </c>
      <c r="AI37">
        <v>0.37819999999999998</v>
      </c>
      <c r="AJ37">
        <v>0.37390000000000001</v>
      </c>
      <c r="AK37">
        <v>0.37059999999999998</v>
      </c>
      <c r="AL37" s="3">
        <f t="shared" si="2"/>
        <v>0.37423333333333336</v>
      </c>
      <c r="AM37">
        <v>0.34320000000000001</v>
      </c>
      <c r="AN37">
        <v>0.3458</v>
      </c>
      <c r="AO37">
        <v>0.3553</v>
      </c>
      <c r="AP37" s="3">
        <f t="shared" si="3"/>
        <v>0.34810000000000002</v>
      </c>
      <c r="AQ37">
        <v>0.36649999999999999</v>
      </c>
      <c r="AR37">
        <v>0.36259999999999998</v>
      </c>
      <c r="AS37">
        <v>0.35620000000000002</v>
      </c>
      <c r="AT37" s="3">
        <f t="shared" si="4"/>
        <v>0.36176666666666663</v>
      </c>
      <c r="AU37">
        <v>0.33300000000000002</v>
      </c>
      <c r="AV37">
        <v>0.33379999999999999</v>
      </c>
      <c r="AW37">
        <v>0.3357</v>
      </c>
      <c r="AX37" s="3">
        <f t="shared" si="5"/>
        <v>0.33416666666666667</v>
      </c>
      <c r="AY37">
        <v>0.39639999999999997</v>
      </c>
      <c r="AZ37">
        <v>0.4108</v>
      </c>
      <c r="BA37">
        <v>0.39639999999999997</v>
      </c>
      <c r="BB37" s="3">
        <f t="shared" si="6"/>
        <v>0.40119999999999995</v>
      </c>
      <c r="BC37">
        <v>0.38900000000000001</v>
      </c>
      <c r="BD37">
        <v>0.39650000000000002</v>
      </c>
      <c r="BE37">
        <v>0.39910000000000001</v>
      </c>
      <c r="BF37" s="3">
        <f t="shared" si="7"/>
        <v>0.3948666666666667</v>
      </c>
      <c r="BG37">
        <v>0.34910000000000002</v>
      </c>
      <c r="BH37">
        <v>0.35020000000000001</v>
      </c>
      <c r="BI37">
        <v>0.3508</v>
      </c>
      <c r="BJ37" s="3">
        <f t="shared" si="8"/>
        <v>0.35003333333333336</v>
      </c>
      <c r="BK37">
        <v>0.3427</v>
      </c>
      <c r="BL37">
        <v>0.34510000000000002</v>
      </c>
      <c r="BM37">
        <v>0.34439999999999998</v>
      </c>
      <c r="BN37" s="3">
        <f t="shared" si="9"/>
        <v>0.34406666666666669</v>
      </c>
      <c r="BO37">
        <v>0.32550000000000001</v>
      </c>
      <c r="BP37">
        <v>0.32</v>
      </c>
      <c r="BQ37">
        <v>0.31929999999999997</v>
      </c>
      <c r="BR37" s="3">
        <f t="shared" si="10"/>
        <v>0.32159999999999994</v>
      </c>
      <c r="BS37">
        <v>0.30330000000000001</v>
      </c>
      <c r="BT37">
        <v>0.30719999999999997</v>
      </c>
      <c r="BU37">
        <v>0.30509999999999998</v>
      </c>
      <c r="BV37" s="3">
        <f t="shared" si="11"/>
        <v>0.30519999999999997</v>
      </c>
      <c r="BW37">
        <v>0.33260000000000001</v>
      </c>
      <c r="BX37">
        <v>0.32840000000000003</v>
      </c>
      <c r="BY37">
        <v>0.3291</v>
      </c>
      <c r="BZ37" s="3">
        <f t="shared" si="12"/>
        <v>0.33003333333333335</v>
      </c>
      <c r="CA37">
        <v>0.29549999999999998</v>
      </c>
      <c r="CB37">
        <v>0.29189999999999999</v>
      </c>
      <c r="CC37">
        <v>0.29949999999999999</v>
      </c>
      <c r="CD37" s="3">
        <f t="shared" si="13"/>
        <v>0.2956333333333333</v>
      </c>
    </row>
    <row r="38" spans="2:82" x14ac:dyDescent="0.25">
      <c r="B38">
        <v>30</v>
      </c>
      <c r="C38">
        <v>0.42920000000000003</v>
      </c>
      <c r="D38">
        <v>0.37540000000000001</v>
      </c>
      <c r="E38">
        <v>0.38169999999999998</v>
      </c>
      <c r="F38" s="3">
        <f t="shared" si="18"/>
        <v>0.3954333333333333</v>
      </c>
      <c r="G38">
        <v>0.38700000000000001</v>
      </c>
      <c r="I38">
        <v>0.39069999999999999</v>
      </c>
      <c r="J38" s="3">
        <f t="shared" si="19"/>
        <v>0.38885000000000003</v>
      </c>
      <c r="K38">
        <v>0.32679999999999998</v>
      </c>
      <c r="L38">
        <v>0.31240000000000001</v>
      </c>
      <c r="M38">
        <v>0.31659999999999999</v>
      </c>
      <c r="N38" s="3">
        <f t="shared" si="14"/>
        <v>0.31859999999999999</v>
      </c>
      <c r="O38">
        <v>0.2666</v>
      </c>
      <c r="P38">
        <v>0.26840000000000003</v>
      </c>
      <c r="Q38">
        <v>0.26619999999999999</v>
      </c>
      <c r="R38" s="3">
        <f t="shared" si="15"/>
        <v>0.26706666666666667</v>
      </c>
      <c r="S38">
        <v>0.3276</v>
      </c>
      <c r="T38">
        <v>0.32640000000000002</v>
      </c>
      <c r="U38">
        <v>0.33829999999999999</v>
      </c>
      <c r="V38" s="3">
        <f t="shared" si="16"/>
        <v>0.33076666666666665</v>
      </c>
      <c r="W38">
        <v>0.27589999999999998</v>
      </c>
      <c r="X38">
        <v>0.27660000000000001</v>
      </c>
      <c r="Y38">
        <v>0.28370000000000001</v>
      </c>
      <c r="Z38" s="3">
        <f t="shared" si="17"/>
        <v>0.27873333333333333</v>
      </c>
      <c r="AA38">
        <v>0.3347</v>
      </c>
      <c r="AB38">
        <v>0.33300000000000002</v>
      </c>
      <c r="AC38">
        <v>0.34470000000000001</v>
      </c>
      <c r="AD38" s="3">
        <f t="shared" si="0"/>
        <v>0.33746666666666664</v>
      </c>
      <c r="AE38">
        <v>0.28210000000000002</v>
      </c>
      <c r="AF38">
        <v>0.28539999999999999</v>
      </c>
      <c r="AG38">
        <v>0.28999999999999998</v>
      </c>
      <c r="AH38" s="3">
        <f t="shared" si="1"/>
        <v>0.28583333333333333</v>
      </c>
      <c r="AI38">
        <v>0.37869999999999998</v>
      </c>
      <c r="AJ38">
        <v>0.37359999999999999</v>
      </c>
      <c r="AK38">
        <v>0.36940000000000001</v>
      </c>
      <c r="AL38" s="3">
        <f t="shared" si="2"/>
        <v>0.37389999999999995</v>
      </c>
      <c r="AM38">
        <v>0.3427</v>
      </c>
      <c r="AN38">
        <v>0.34599999999999997</v>
      </c>
      <c r="AO38">
        <v>0.3548</v>
      </c>
      <c r="AP38" s="3">
        <f t="shared" si="3"/>
        <v>0.34783333333333327</v>
      </c>
      <c r="AQ38">
        <v>0.36309999999999998</v>
      </c>
      <c r="AR38">
        <v>0.35799999999999998</v>
      </c>
      <c r="AS38">
        <v>0.3518</v>
      </c>
      <c r="AT38" s="3">
        <f t="shared" si="4"/>
        <v>0.3576333333333333</v>
      </c>
      <c r="AU38">
        <v>0.32900000000000001</v>
      </c>
      <c r="AV38">
        <v>0.33040000000000003</v>
      </c>
      <c r="AW38">
        <v>0.33300000000000002</v>
      </c>
      <c r="AX38" s="3">
        <f t="shared" si="5"/>
        <v>0.33079999999999998</v>
      </c>
      <c r="AY38">
        <v>0.3967</v>
      </c>
      <c r="AZ38">
        <v>0.41139999999999999</v>
      </c>
      <c r="BA38">
        <v>0.39650000000000002</v>
      </c>
      <c r="BB38" s="3">
        <f t="shared" si="6"/>
        <v>0.40153333333333335</v>
      </c>
      <c r="BC38">
        <v>0.3891</v>
      </c>
      <c r="BD38">
        <v>0.39679999999999999</v>
      </c>
      <c r="BE38">
        <v>0.39889999999999998</v>
      </c>
      <c r="BF38" s="3">
        <f t="shared" si="7"/>
        <v>0.39493333333333336</v>
      </c>
      <c r="BG38">
        <v>0.34689999999999999</v>
      </c>
      <c r="BH38">
        <v>0.3483</v>
      </c>
      <c r="BI38">
        <v>0.34789999999999999</v>
      </c>
      <c r="BJ38" s="3">
        <f t="shared" si="8"/>
        <v>0.34769999999999995</v>
      </c>
      <c r="BK38">
        <v>0.34260000000000002</v>
      </c>
      <c r="BL38">
        <v>0.34510000000000002</v>
      </c>
      <c r="BM38">
        <v>0.34439999999999998</v>
      </c>
      <c r="BN38" s="3">
        <f t="shared" si="9"/>
        <v>0.34403333333333336</v>
      </c>
      <c r="BO38">
        <v>0.32240000000000002</v>
      </c>
      <c r="BP38">
        <v>0.31680000000000003</v>
      </c>
      <c r="BQ38">
        <v>0.31619999999999998</v>
      </c>
      <c r="BR38" s="3">
        <f t="shared" si="10"/>
        <v>0.31846666666666668</v>
      </c>
      <c r="BS38">
        <v>0.30230000000000001</v>
      </c>
      <c r="BT38">
        <v>0.30640000000000001</v>
      </c>
      <c r="BU38">
        <v>0.30499999999999999</v>
      </c>
      <c r="BV38" s="3">
        <f t="shared" si="11"/>
        <v>0.30456666666666665</v>
      </c>
      <c r="BW38">
        <v>0.32969999999999999</v>
      </c>
      <c r="BX38">
        <v>0.32500000000000001</v>
      </c>
      <c r="BY38">
        <v>0.32600000000000001</v>
      </c>
      <c r="BZ38" s="3">
        <f t="shared" si="12"/>
        <v>0.32690000000000002</v>
      </c>
      <c r="CA38">
        <v>0.29330000000000001</v>
      </c>
      <c r="CB38">
        <v>0.28870000000000001</v>
      </c>
      <c r="CC38">
        <v>0.29659999999999997</v>
      </c>
      <c r="CD38" s="3">
        <f t="shared" si="13"/>
        <v>0.29286666666666666</v>
      </c>
    </row>
    <row r="39" spans="2:82" x14ac:dyDescent="0.25">
      <c r="B39">
        <v>31</v>
      </c>
      <c r="C39">
        <v>0.42949999999999999</v>
      </c>
      <c r="D39">
        <v>0.37459999999999999</v>
      </c>
      <c r="E39">
        <v>0.38140000000000002</v>
      </c>
      <c r="F39" s="3">
        <f t="shared" si="18"/>
        <v>0.39516666666666667</v>
      </c>
      <c r="G39">
        <v>0.38629999999999998</v>
      </c>
      <c r="I39">
        <v>0.39</v>
      </c>
      <c r="J39" s="3">
        <f t="shared" si="19"/>
        <v>0.38815</v>
      </c>
      <c r="K39">
        <v>0.32379999999999998</v>
      </c>
      <c r="L39">
        <v>0.30959999999999999</v>
      </c>
      <c r="M39">
        <v>0.31330000000000002</v>
      </c>
      <c r="N39" s="3">
        <f t="shared" si="14"/>
        <v>0.31556666666666666</v>
      </c>
      <c r="O39">
        <v>0.26650000000000001</v>
      </c>
      <c r="P39">
        <v>0.26829999999999998</v>
      </c>
      <c r="Q39">
        <v>0.2661</v>
      </c>
      <c r="R39" s="3">
        <f t="shared" si="15"/>
        <v>0.26696666666666663</v>
      </c>
      <c r="S39">
        <v>0.32469999999999999</v>
      </c>
      <c r="T39">
        <v>0.32369999999999999</v>
      </c>
      <c r="U39">
        <v>0.33560000000000001</v>
      </c>
      <c r="V39" s="3">
        <f t="shared" si="16"/>
        <v>0.32800000000000001</v>
      </c>
      <c r="W39">
        <v>0.27589999999999998</v>
      </c>
      <c r="X39">
        <v>0.27660000000000001</v>
      </c>
      <c r="Y39">
        <v>0.28349999999999997</v>
      </c>
      <c r="Z39" s="3">
        <f t="shared" si="17"/>
        <v>0.27866666666666667</v>
      </c>
      <c r="AA39">
        <v>0.33179999999999998</v>
      </c>
      <c r="AB39">
        <v>0.33040000000000003</v>
      </c>
      <c r="AC39">
        <v>0.34210000000000002</v>
      </c>
      <c r="AD39" s="3">
        <f t="shared" si="0"/>
        <v>0.33476666666666666</v>
      </c>
      <c r="AE39">
        <v>0.28189999999999998</v>
      </c>
      <c r="AF39">
        <v>0.2848</v>
      </c>
      <c r="AG39">
        <v>0.28960000000000002</v>
      </c>
      <c r="AH39" s="3">
        <f t="shared" si="1"/>
        <v>0.28543333333333337</v>
      </c>
      <c r="AI39">
        <v>0.37830000000000003</v>
      </c>
      <c r="AJ39">
        <v>0.37340000000000001</v>
      </c>
      <c r="AK39">
        <v>0.36899999999999999</v>
      </c>
      <c r="AL39" s="3">
        <f t="shared" si="2"/>
        <v>0.37356666666666666</v>
      </c>
      <c r="AM39">
        <v>0.34310000000000002</v>
      </c>
      <c r="AN39">
        <v>0.3453</v>
      </c>
      <c r="AO39">
        <v>0.3548</v>
      </c>
      <c r="AP39" s="3">
        <f t="shared" si="3"/>
        <v>0.34773333333333339</v>
      </c>
      <c r="AQ39">
        <v>0.36</v>
      </c>
      <c r="AR39">
        <v>0.35360000000000003</v>
      </c>
      <c r="AS39">
        <v>0.34870000000000001</v>
      </c>
      <c r="AT39" s="3">
        <f t="shared" si="4"/>
        <v>0.35410000000000003</v>
      </c>
      <c r="AU39">
        <v>0.32529999999999998</v>
      </c>
      <c r="AV39">
        <v>0.32719999999999999</v>
      </c>
      <c r="AW39">
        <v>0.32990000000000003</v>
      </c>
      <c r="AX39" s="3">
        <f t="shared" si="5"/>
        <v>0.32746666666666663</v>
      </c>
      <c r="AY39">
        <v>0.39610000000000001</v>
      </c>
      <c r="AZ39">
        <v>0.41120000000000001</v>
      </c>
      <c r="BA39">
        <v>0.39600000000000002</v>
      </c>
      <c r="BB39" s="3">
        <f t="shared" si="6"/>
        <v>0.40110000000000001</v>
      </c>
      <c r="BC39">
        <v>0.38890000000000002</v>
      </c>
      <c r="BD39">
        <v>0.39600000000000002</v>
      </c>
      <c r="BE39">
        <v>0.39929999999999999</v>
      </c>
      <c r="BF39" s="3">
        <f t="shared" si="7"/>
        <v>0.39473333333333338</v>
      </c>
      <c r="BG39">
        <v>0.3458</v>
      </c>
      <c r="BH39">
        <v>0.34649999999999997</v>
      </c>
      <c r="BI39">
        <v>0.34620000000000001</v>
      </c>
      <c r="BJ39" s="3">
        <f t="shared" si="8"/>
        <v>0.34616666666666668</v>
      </c>
      <c r="BK39">
        <v>0.34239999999999998</v>
      </c>
      <c r="BL39">
        <v>0.34449999999999997</v>
      </c>
      <c r="BM39">
        <v>0.34420000000000001</v>
      </c>
      <c r="BN39" s="3">
        <f t="shared" si="9"/>
        <v>0.34369999999999995</v>
      </c>
      <c r="BO39">
        <v>0.31919999999999998</v>
      </c>
      <c r="BP39">
        <v>0.31419999999999998</v>
      </c>
      <c r="BQ39">
        <v>0.31309999999999999</v>
      </c>
      <c r="BR39" s="3">
        <f t="shared" si="10"/>
        <v>0.31549999999999995</v>
      </c>
      <c r="BS39">
        <v>0.30199999999999999</v>
      </c>
      <c r="BT39">
        <v>0.30599999999999999</v>
      </c>
      <c r="BU39">
        <v>0.30409999999999998</v>
      </c>
      <c r="BV39" s="3">
        <f t="shared" si="11"/>
        <v>0.30403333333333332</v>
      </c>
      <c r="BW39">
        <v>0.32679999999999998</v>
      </c>
      <c r="BX39">
        <v>0.32200000000000001</v>
      </c>
      <c r="BY39">
        <v>0.32300000000000001</v>
      </c>
      <c r="BZ39" s="3">
        <f t="shared" si="12"/>
        <v>0.32393333333333335</v>
      </c>
      <c r="CA39">
        <v>0.29010000000000002</v>
      </c>
      <c r="CB39">
        <v>0.2863</v>
      </c>
      <c r="CC39">
        <v>0.29409999999999997</v>
      </c>
      <c r="CD39" s="3">
        <f t="shared" si="13"/>
        <v>0.29016666666666668</v>
      </c>
    </row>
    <row r="40" spans="2:82" x14ac:dyDescent="0.25">
      <c r="B40">
        <v>32</v>
      </c>
      <c r="C40">
        <v>0.4289</v>
      </c>
      <c r="D40">
        <v>0.37419999999999998</v>
      </c>
      <c r="E40">
        <v>0.38109999999999999</v>
      </c>
      <c r="F40" s="3">
        <f t="shared" si="18"/>
        <v>0.39473333333333332</v>
      </c>
      <c r="G40">
        <v>0.38579999999999998</v>
      </c>
      <c r="I40">
        <v>0.3896</v>
      </c>
      <c r="J40" s="3">
        <f t="shared" si="19"/>
        <v>0.38769999999999999</v>
      </c>
      <c r="K40">
        <v>0.32140000000000002</v>
      </c>
      <c r="L40">
        <v>0.30640000000000001</v>
      </c>
      <c r="M40">
        <v>0.31090000000000001</v>
      </c>
      <c r="N40" s="3">
        <f t="shared" si="14"/>
        <v>0.31290000000000001</v>
      </c>
      <c r="O40">
        <v>0.26669999999999999</v>
      </c>
      <c r="P40">
        <v>0.26840000000000003</v>
      </c>
      <c r="Q40">
        <v>0.26650000000000001</v>
      </c>
      <c r="R40" s="3">
        <f t="shared" si="15"/>
        <v>0.26720000000000005</v>
      </c>
      <c r="S40">
        <v>0.32219999999999999</v>
      </c>
      <c r="T40">
        <v>0.32119999999999999</v>
      </c>
      <c r="U40">
        <v>0.33279999999999998</v>
      </c>
      <c r="V40" s="3">
        <f t="shared" si="16"/>
        <v>0.32539999999999997</v>
      </c>
      <c r="W40">
        <v>0.27610000000000001</v>
      </c>
      <c r="X40">
        <v>0.27679999999999999</v>
      </c>
      <c r="Y40">
        <v>0.28360000000000002</v>
      </c>
      <c r="Z40" s="3">
        <f t="shared" si="17"/>
        <v>0.27883333333333332</v>
      </c>
      <c r="AA40">
        <v>0.32919999999999999</v>
      </c>
      <c r="AB40">
        <v>0.32779999999999998</v>
      </c>
      <c r="AC40">
        <v>0.3392</v>
      </c>
      <c r="AD40" s="3">
        <f t="shared" si="0"/>
        <v>0.33206666666666668</v>
      </c>
      <c r="AE40">
        <v>0.28160000000000002</v>
      </c>
      <c r="AF40">
        <v>0.28470000000000001</v>
      </c>
      <c r="AG40">
        <v>0.28939999999999999</v>
      </c>
      <c r="AH40" s="3">
        <f t="shared" si="1"/>
        <v>0.28523333333333334</v>
      </c>
      <c r="AI40">
        <v>0.37859999999999999</v>
      </c>
      <c r="AJ40">
        <v>0.37269999999999998</v>
      </c>
      <c r="AK40">
        <v>0.36899999999999999</v>
      </c>
      <c r="AL40" s="3">
        <f t="shared" si="2"/>
        <v>0.37343333333333328</v>
      </c>
      <c r="AM40">
        <v>0.34239999999999998</v>
      </c>
      <c r="AN40">
        <v>0.34539999999999998</v>
      </c>
      <c r="AO40">
        <v>0.3538</v>
      </c>
      <c r="AP40" s="3">
        <f t="shared" si="3"/>
        <v>0.34719999999999995</v>
      </c>
      <c r="AQ40">
        <v>0.3569</v>
      </c>
      <c r="AR40">
        <v>0.34989999999999999</v>
      </c>
      <c r="AS40">
        <v>0.34539999999999998</v>
      </c>
      <c r="AT40" s="3">
        <f t="shared" si="4"/>
        <v>0.35073333333333334</v>
      </c>
      <c r="AU40">
        <v>0.32319999999999999</v>
      </c>
      <c r="AV40">
        <v>0.32400000000000001</v>
      </c>
      <c r="AW40">
        <v>0.32640000000000002</v>
      </c>
      <c r="AX40" s="3">
        <f t="shared" si="5"/>
        <v>0.32453333333333334</v>
      </c>
      <c r="AY40">
        <v>0.3967</v>
      </c>
      <c r="AZ40">
        <v>0.41120000000000001</v>
      </c>
      <c r="BA40">
        <v>0.39779999999999999</v>
      </c>
      <c r="BB40" s="3">
        <f t="shared" si="6"/>
        <v>0.40189999999999998</v>
      </c>
      <c r="BC40">
        <v>0.38840000000000002</v>
      </c>
      <c r="BD40">
        <v>0.39610000000000001</v>
      </c>
      <c r="BE40">
        <v>0.39910000000000001</v>
      </c>
      <c r="BF40" s="3">
        <f t="shared" si="7"/>
        <v>0.39453333333333335</v>
      </c>
      <c r="BG40">
        <v>0.34549999999999997</v>
      </c>
      <c r="BH40">
        <v>0.34499999999999997</v>
      </c>
      <c r="BI40">
        <v>0.34449999999999997</v>
      </c>
      <c r="BJ40" s="3">
        <f t="shared" si="8"/>
        <v>0.34499999999999997</v>
      </c>
      <c r="BK40">
        <v>0.34160000000000001</v>
      </c>
      <c r="BL40">
        <v>0.34410000000000002</v>
      </c>
      <c r="BM40">
        <v>0.34410000000000002</v>
      </c>
      <c r="BN40" s="3">
        <f t="shared" si="9"/>
        <v>0.34326666666666666</v>
      </c>
      <c r="BO40">
        <v>0.31580000000000003</v>
      </c>
      <c r="BP40">
        <v>0.31140000000000001</v>
      </c>
      <c r="BQ40">
        <v>0.31009999999999999</v>
      </c>
      <c r="BR40" s="3">
        <f t="shared" si="10"/>
        <v>0.31243333333333334</v>
      </c>
      <c r="BS40">
        <v>0.30109999999999998</v>
      </c>
      <c r="BT40">
        <v>0.30549999999999999</v>
      </c>
      <c r="BU40">
        <v>0.3044</v>
      </c>
      <c r="BV40" s="3">
        <f t="shared" si="11"/>
        <v>0.3036666666666667</v>
      </c>
      <c r="BW40">
        <v>0.3241</v>
      </c>
      <c r="BX40">
        <v>0.31890000000000002</v>
      </c>
      <c r="BY40">
        <v>0.32019999999999998</v>
      </c>
      <c r="BZ40" s="3">
        <f t="shared" si="12"/>
        <v>0.32106666666666667</v>
      </c>
      <c r="CA40">
        <v>0.28699999999999998</v>
      </c>
      <c r="CB40">
        <v>0.28310000000000002</v>
      </c>
      <c r="CC40">
        <v>0.29239999999999999</v>
      </c>
      <c r="CD40" s="3">
        <f t="shared" si="13"/>
        <v>0.28750000000000003</v>
      </c>
    </row>
    <row r="41" spans="2:82" x14ac:dyDescent="0.25">
      <c r="B41">
        <v>33</v>
      </c>
      <c r="C41">
        <v>0.42930000000000001</v>
      </c>
      <c r="D41">
        <v>0.374</v>
      </c>
      <c r="E41">
        <v>0.3805</v>
      </c>
      <c r="F41" s="3">
        <f t="shared" si="18"/>
        <v>0.39460000000000001</v>
      </c>
      <c r="G41">
        <v>0.38540000000000002</v>
      </c>
      <c r="I41">
        <v>0.38919999999999999</v>
      </c>
      <c r="J41" s="3">
        <f t="shared" si="19"/>
        <v>0.38729999999999998</v>
      </c>
      <c r="K41">
        <v>0.31900000000000001</v>
      </c>
      <c r="L41">
        <v>0.30399999999999999</v>
      </c>
      <c r="M41">
        <v>0.30840000000000001</v>
      </c>
      <c r="N41" s="3">
        <f t="shared" si="14"/>
        <v>0.31046666666666667</v>
      </c>
      <c r="O41">
        <v>0.26700000000000002</v>
      </c>
      <c r="P41">
        <v>0.26850000000000002</v>
      </c>
      <c r="Q41">
        <v>0.2666</v>
      </c>
      <c r="R41" s="3">
        <f t="shared" si="15"/>
        <v>0.2673666666666667</v>
      </c>
      <c r="S41">
        <v>0.3196</v>
      </c>
      <c r="T41">
        <v>0.31879999999999997</v>
      </c>
      <c r="U41">
        <v>0.3301</v>
      </c>
      <c r="V41" s="3">
        <f t="shared" si="16"/>
        <v>0.32283333333333331</v>
      </c>
      <c r="W41">
        <v>0.27629999999999999</v>
      </c>
      <c r="X41">
        <v>0.27689999999999998</v>
      </c>
      <c r="Y41">
        <v>0.28410000000000002</v>
      </c>
      <c r="Z41" s="3">
        <f t="shared" si="17"/>
        <v>0.27909999999999996</v>
      </c>
      <c r="AA41">
        <v>0.32679999999999998</v>
      </c>
      <c r="AB41">
        <v>0.32519999999999999</v>
      </c>
      <c r="AC41">
        <v>0.33710000000000001</v>
      </c>
      <c r="AD41" s="3">
        <f t="shared" si="0"/>
        <v>0.32969999999999994</v>
      </c>
      <c r="AE41">
        <v>0.28179999999999999</v>
      </c>
      <c r="AF41">
        <v>0.28439999999999999</v>
      </c>
      <c r="AG41">
        <v>0.2893</v>
      </c>
      <c r="AH41" s="3">
        <f t="shared" si="1"/>
        <v>0.28516666666666668</v>
      </c>
      <c r="AI41">
        <v>0.37769999999999998</v>
      </c>
      <c r="AJ41">
        <v>0.372</v>
      </c>
      <c r="AK41">
        <v>0.36859999999999998</v>
      </c>
      <c r="AL41" s="3">
        <f t="shared" si="2"/>
        <v>0.37276666666666669</v>
      </c>
      <c r="AM41">
        <v>0.34239999999999998</v>
      </c>
      <c r="AN41">
        <v>0.34470000000000001</v>
      </c>
      <c r="AO41">
        <v>0.35389999999999999</v>
      </c>
      <c r="AP41" s="3">
        <f t="shared" si="3"/>
        <v>0.34699999999999998</v>
      </c>
      <c r="AQ41">
        <v>0.35360000000000003</v>
      </c>
      <c r="AR41">
        <v>0.34610000000000002</v>
      </c>
      <c r="AS41">
        <v>0.3427</v>
      </c>
      <c r="AT41" s="3">
        <f t="shared" si="4"/>
        <v>0.34746666666666665</v>
      </c>
      <c r="AU41">
        <v>0.31929999999999997</v>
      </c>
      <c r="AV41">
        <v>0.32079999999999997</v>
      </c>
      <c r="AW41">
        <v>0.32350000000000001</v>
      </c>
      <c r="AX41" s="3">
        <f t="shared" si="5"/>
        <v>0.32119999999999999</v>
      </c>
      <c r="AY41">
        <v>0.3967</v>
      </c>
      <c r="AZ41">
        <v>0.4118</v>
      </c>
      <c r="BA41">
        <v>0.3972</v>
      </c>
      <c r="BB41" s="3">
        <f t="shared" si="6"/>
        <v>0.40189999999999998</v>
      </c>
      <c r="BC41">
        <v>0.38929999999999998</v>
      </c>
      <c r="BD41">
        <v>0.39750000000000002</v>
      </c>
      <c r="BE41">
        <v>0.39829999999999999</v>
      </c>
      <c r="BF41" s="3">
        <f t="shared" si="7"/>
        <v>0.39503333333333329</v>
      </c>
      <c r="BG41">
        <v>0.34379999999999999</v>
      </c>
      <c r="BH41">
        <v>0.34339999999999998</v>
      </c>
      <c r="BI41">
        <v>0.34320000000000001</v>
      </c>
      <c r="BJ41" s="3">
        <f t="shared" si="8"/>
        <v>0.34346666666666664</v>
      </c>
      <c r="BK41">
        <v>0.34179999999999999</v>
      </c>
      <c r="BL41">
        <v>0.34410000000000002</v>
      </c>
      <c r="BM41">
        <v>0.34420000000000001</v>
      </c>
      <c r="BN41" s="3">
        <f t="shared" si="9"/>
        <v>0.34336666666666665</v>
      </c>
      <c r="BO41">
        <v>0.31290000000000001</v>
      </c>
      <c r="BP41">
        <v>0.30890000000000001</v>
      </c>
      <c r="BQ41">
        <v>0.308</v>
      </c>
      <c r="BR41" s="3">
        <f t="shared" si="10"/>
        <v>0.30993333333333334</v>
      </c>
      <c r="BS41">
        <v>0.30130000000000001</v>
      </c>
      <c r="BT41">
        <v>0.30530000000000002</v>
      </c>
      <c r="BU41">
        <v>0.30480000000000002</v>
      </c>
      <c r="BV41" s="3">
        <f t="shared" si="11"/>
        <v>0.30380000000000001</v>
      </c>
      <c r="BW41">
        <v>0.32169999999999999</v>
      </c>
      <c r="BX41">
        <v>0.31590000000000001</v>
      </c>
      <c r="BY41">
        <v>0.317</v>
      </c>
      <c r="BZ41" s="3">
        <f t="shared" si="12"/>
        <v>0.31819999999999998</v>
      </c>
      <c r="CA41">
        <v>0.2843</v>
      </c>
      <c r="CB41">
        <v>0.28050000000000003</v>
      </c>
      <c r="CC41">
        <v>0.29170000000000001</v>
      </c>
      <c r="CD41" s="3">
        <f t="shared" si="13"/>
        <v>0.28550000000000003</v>
      </c>
    </row>
    <row r="42" spans="2:82" x14ac:dyDescent="0.25">
      <c r="B42">
        <v>34</v>
      </c>
      <c r="C42">
        <v>0.42830000000000001</v>
      </c>
      <c r="D42">
        <v>0.37369999999999998</v>
      </c>
      <c r="E42">
        <v>0.38009999999999999</v>
      </c>
      <c r="F42" s="3">
        <f t="shared" si="18"/>
        <v>0.3940333333333334</v>
      </c>
      <c r="G42">
        <v>0.3846</v>
      </c>
      <c r="I42">
        <v>0.38840000000000002</v>
      </c>
      <c r="J42" s="3">
        <f t="shared" si="19"/>
        <v>0.38650000000000001</v>
      </c>
      <c r="K42">
        <v>0.31609999999999999</v>
      </c>
      <c r="L42">
        <v>0.30099999999999999</v>
      </c>
      <c r="M42">
        <v>0.30580000000000002</v>
      </c>
      <c r="N42" s="3">
        <f t="shared" si="14"/>
        <v>0.30763333333333337</v>
      </c>
      <c r="O42">
        <v>0.26679999999999998</v>
      </c>
      <c r="P42">
        <v>0.26829999999999998</v>
      </c>
      <c r="Q42">
        <v>0.26650000000000001</v>
      </c>
      <c r="R42" s="3">
        <f t="shared" si="15"/>
        <v>0.26719999999999994</v>
      </c>
      <c r="S42">
        <v>0.31690000000000002</v>
      </c>
      <c r="T42">
        <v>0.31630000000000003</v>
      </c>
      <c r="U42">
        <v>0.32769999999999999</v>
      </c>
      <c r="V42" s="3">
        <f t="shared" si="16"/>
        <v>0.32029999999999997</v>
      </c>
      <c r="W42">
        <v>0.27629999999999999</v>
      </c>
      <c r="X42">
        <v>0.27650000000000002</v>
      </c>
      <c r="Y42">
        <v>0.28339999999999999</v>
      </c>
      <c r="Z42" s="3">
        <f t="shared" si="17"/>
        <v>0.27873333333333333</v>
      </c>
      <c r="AA42">
        <v>0.3241</v>
      </c>
      <c r="AB42">
        <v>0.32269999999999999</v>
      </c>
      <c r="AC42">
        <v>0.33439999999999998</v>
      </c>
      <c r="AD42" s="3">
        <f t="shared" si="0"/>
        <v>0.32706666666666667</v>
      </c>
      <c r="AE42">
        <v>0.28139999999999998</v>
      </c>
      <c r="AF42">
        <v>0.28410000000000002</v>
      </c>
      <c r="AG42">
        <v>0.28910000000000002</v>
      </c>
      <c r="AH42" s="3">
        <f t="shared" si="1"/>
        <v>0.28486666666666666</v>
      </c>
      <c r="AI42">
        <v>0.37780000000000002</v>
      </c>
      <c r="AJ42">
        <v>0.372</v>
      </c>
      <c r="AK42">
        <v>0.36759999999999998</v>
      </c>
      <c r="AL42" s="3">
        <f t="shared" si="2"/>
        <v>0.37246666666666667</v>
      </c>
      <c r="AM42">
        <v>0.34179999999999999</v>
      </c>
      <c r="AN42">
        <v>0.3448</v>
      </c>
      <c r="AO42">
        <v>0.3533</v>
      </c>
      <c r="AP42" s="3">
        <f t="shared" si="3"/>
        <v>0.34663333333333335</v>
      </c>
      <c r="AQ42">
        <v>0.35</v>
      </c>
      <c r="AR42">
        <v>0.34310000000000002</v>
      </c>
      <c r="AS42">
        <v>0.33910000000000001</v>
      </c>
      <c r="AT42" s="3">
        <f t="shared" si="4"/>
        <v>0.34406666666666669</v>
      </c>
      <c r="AU42">
        <v>0.31740000000000002</v>
      </c>
      <c r="AV42">
        <v>0.31819999999999998</v>
      </c>
      <c r="AW42">
        <v>0.32029999999999997</v>
      </c>
      <c r="AX42" s="3">
        <f t="shared" si="5"/>
        <v>0.31863333333333332</v>
      </c>
      <c r="AY42">
        <v>0.3962</v>
      </c>
      <c r="AZ42">
        <v>0.41010000000000002</v>
      </c>
      <c r="BA42">
        <v>0.39579999999999999</v>
      </c>
      <c r="BB42" s="3">
        <f t="shared" si="6"/>
        <v>0.4007</v>
      </c>
      <c r="BC42">
        <v>0.38879999999999998</v>
      </c>
      <c r="BD42">
        <v>0.3962</v>
      </c>
      <c r="BE42">
        <v>0.39810000000000001</v>
      </c>
      <c r="BF42" s="3">
        <f t="shared" si="7"/>
        <v>0.3943666666666667</v>
      </c>
      <c r="BG42">
        <v>0.34370000000000001</v>
      </c>
      <c r="BH42">
        <v>0.34289999999999998</v>
      </c>
      <c r="BI42">
        <v>0.34229999999999999</v>
      </c>
      <c r="BJ42" s="3">
        <f t="shared" si="8"/>
        <v>0.34296666666666664</v>
      </c>
      <c r="BK42">
        <v>0.34160000000000001</v>
      </c>
      <c r="BL42">
        <v>0.34399999999999997</v>
      </c>
      <c r="BM42">
        <v>0.34410000000000002</v>
      </c>
      <c r="BN42" s="3">
        <f t="shared" si="9"/>
        <v>0.34323333333333333</v>
      </c>
      <c r="BO42">
        <v>0.31009999999999999</v>
      </c>
      <c r="BP42">
        <v>0.30649999999999999</v>
      </c>
      <c r="BQ42">
        <v>0.30520000000000003</v>
      </c>
      <c r="BR42" s="3">
        <f t="shared" si="10"/>
        <v>0.30726666666666669</v>
      </c>
      <c r="BS42">
        <v>0.30059999999999998</v>
      </c>
      <c r="BT42">
        <v>0.30549999999999999</v>
      </c>
      <c r="BU42">
        <v>0.30409999999999998</v>
      </c>
      <c r="BV42" s="3">
        <f t="shared" si="11"/>
        <v>0.30339999999999995</v>
      </c>
      <c r="BW42">
        <v>0.31740000000000002</v>
      </c>
      <c r="BX42">
        <v>0.31330000000000002</v>
      </c>
      <c r="BY42">
        <v>0.31440000000000001</v>
      </c>
      <c r="BZ42" s="3">
        <f t="shared" si="12"/>
        <v>0.31503333333333333</v>
      </c>
      <c r="CA42">
        <v>0.28149999999999997</v>
      </c>
      <c r="CB42">
        <v>0.27800000000000002</v>
      </c>
      <c r="CC42">
        <v>0.28699999999999998</v>
      </c>
      <c r="CD42" s="3">
        <f t="shared" si="13"/>
        <v>0.28216666666666668</v>
      </c>
    </row>
    <row r="43" spans="2:82" x14ac:dyDescent="0.25">
      <c r="B43">
        <v>35</v>
      </c>
      <c r="C43">
        <v>0.42870000000000003</v>
      </c>
      <c r="D43">
        <v>0.373</v>
      </c>
      <c r="E43">
        <v>0.3795</v>
      </c>
      <c r="F43" s="3">
        <f t="shared" si="18"/>
        <v>0.39373333333333332</v>
      </c>
      <c r="G43">
        <v>0.38440000000000002</v>
      </c>
      <c r="I43">
        <v>0.38790000000000002</v>
      </c>
      <c r="J43" s="3">
        <f t="shared" si="19"/>
        <v>0.38614999999999999</v>
      </c>
      <c r="K43">
        <v>0.31340000000000001</v>
      </c>
      <c r="L43">
        <v>0.2989</v>
      </c>
      <c r="M43">
        <v>0.30309999999999998</v>
      </c>
      <c r="N43" s="3">
        <f t="shared" si="14"/>
        <v>0.30513333333333331</v>
      </c>
      <c r="O43">
        <v>0.26700000000000002</v>
      </c>
      <c r="P43">
        <v>0.26840000000000003</v>
      </c>
      <c r="Q43">
        <v>0.26640000000000003</v>
      </c>
      <c r="R43" s="3">
        <f t="shared" si="15"/>
        <v>0.26726666666666671</v>
      </c>
      <c r="S43">
        <v>0.31390000000000001</v>
      </c>
      <c r="T43">
        <v>0.31369999999999998</v>
      </c>
      <c r="U43">
        <v>0.3251</v>
      </c>
      <c r="V43" s="3">
        <f t="shared" si="16"/>
        <v>0.31756666666666661</v>
      </c>
      <c r="W43">
        <v>0.2762</v>
      </c>
      <c r="X43">
        <v>0.2767</v>
      </c>
      <c r="Y43">
        <v>0.28389999999999999</v>
      </c>
      <c r="Z43" s="3">
        <f t="shared" si="17"/>
        <v>0.27893333333333331</v>
      </c>
      <c r="AA43">
        <v>0.32179999999999997</v>
      </c>
      <c r="AB43">
        <v>0.3206</v>
      </c>
      <c r="AC43">
        <v>0.33229999999999998</v>
      </c>
      <c r="AD43" s="3">
        <f t="shared" si="0"/>
        <v>0.32489999999999997</v>
      </c>
      <c r="AE43">
        <v>0.28170000000000001</v>
      </c>
      <c r="AF43">
        <v>0.2843</v>
      </c>
      <c r="AG43">
        <v>0.28899999999999998</v>
      </c>
      <c r="AH43" s="3">
        <f t="shared" si="1"/>
        <v>0.28499999999999998</v>
      </c>
      <c r="AI43">
        <v>0.3775</v>
      </c>
      <c r="AJ43">
        <v>0.37209999999999999</v>
      </c>
      <c r="AK43">
        <v>0.36749999999999999</v>
      </c>
      <c r="AL43" s="3">
        <f t="shared" si="2"/>
        <v>0.37236666666666668</v>
      </c>
      <c r="AM43">
        <v>0.34229999999999999</v>
      </c>
      <c r="AN43">
        <v>0.34499999999999997</v>
      </c>
      <c r="AO43">
        <v>0.35370000000000001</v>
      </c>
      <c r="AP43" s="3">
        <f t="shared" si="3"/>
        <v>0.34699999999999998</v>
      </c>
      <c r="AQ43">
        <v>0.34710000000000002</v>
      </c>
      <c r="AR43">
        <v>0.3407</v>
      </c>
      <c r="AS43">
        <v>0.3367</v>
      </c>
      <c r="AT43" s="3">
        <f t="shared" si="4"/>
        <v>0.34149999999999997</v>
      </c>
      <c r="AU43">
        <v>0.31519999999999998</v>
      </c>
      <c r="AV43">
        <v>0.31540000000000001</v>
      </c>
      <c r="AW43">
        <v>0.31809999999999999</v>
      </c>
      <c r="AX43" s="3">
        <f t="shared" si="5"/>
        <v>0.31623333333333337</v>
      </c>
      <c r="AY43">
        <v>0.39529999999999998</v>
      </c>
      <c r="AZ43">
        <v>0.4103</v>
      </c>
      <c r="BA43">
        <v>0.39610000000000001</v>
      </c>
      <c r="BB43" s="3">
        <f t="shared" si="6"/>
        <v>0.40056666666666668</v>
      </c>
      <c r="BC43">
        <v>0.38869999999999999</v>
      </c>
      <c r="BD43">
        <v>0.39650000000000002</v>
      </c>
      <c r="BE43">
        <v>0.39839999999999998</v>
      </c>
      <c r="BF43" s="3">
        <f t="shared" si="7"/>
        <v>0.39453333333333335</v>
      </c>
      <c r="BG43">
        <v>0.34310000000000002</v>
      </c>
      <c r="BH43">
        <v>0.3427</v>
      </c>
      <c r="BI43">
        <v>0.34210000000000002</v>
      </c>
      <c r="BJ43" s="3">
        <f t="shared" si="8"/>
        <v>0.34263333333333335</v>
      </c>
      <c r="BK43">
        <v>0.3417</v>
      </c>
      <c r="BL43">
        <v>0.34379999999999999</v>
      </c>
      <c r="BM43">
        <v>0.34360000000000002</v>
      </c>
      <c r="BN43" s="3">
        <f t="shared" si="9"/>
        <v>0.34303333333333336</v>
      </c>
      <c r="BO43">
        <v>0.30830000000000002</v>
      </c>
      <c r="BP43">
        <v>0.30449999999999999</v>
      </c>
      <c r="BQ43">
        <v>0.30370000000000003</v>
      </c>
      <c r="BR43" s="3">
        <f t="shared" si="10"/>
        <v>0.30550000000000005</v>
      </c>
      <c r="BS43">
        <v>0.3009</v>
      </c>
      <c r="BT43">
        <v>0.30509999999999998</v>
      </c>
      <c r="BU43">
        <v>0.30449999999999999</v>
      </c>
      <c r="BV43" s="3">
        <f t="shared" si="11"/>
        <v>0.30349999999999999</v>
      </c>
      <c r="BW43">
        <v>0.31440000000000001</v>
      </c>
      <c r="BX43">
        <v>0.31109999999999999</v>
      </c>
      <c r="BY43">
        <v>0.31169999999999998</v>
      </c>
      <c r="BZ43" s="3">
        <f t="shared" si="12"/>
        <v>0.31239999999999996</v>
      </c>
      <c r="CA43">
        <v>0.28000000000000003</v>
      </c>
      <c r="CB43">
        <v>0.2767</v>
      </c>
      <c r="CC43">
        <v>0.28570000000000001</v>
      </c>
      <c r="CD43" s="3">
        <f t="shared" si="13"/>
        <v>0.28079999999999999</v>
      </c>
    </row>
    <row r="44" spans="2:82" x14ac:dyDescent="0.25">
      <c r="B44">
        <v>36</v>
      </c>
      <c r="C44">
        <v>0.4279</v>
      </c>
      <c r="D44">
        <v>0.37240000000000001</v>
      </c>
      <c r="E44">
        <v>0.37919999999999998</v>
      </c>
      <c r="F44" s="3">
        <f t="shared" si="18"/>
        <v>0.39316666666666666</v>
      </c>
      <c r="G44">
        <v>0.38369999999999999</v>
      </c>
      <c r="I44">
        <v>0.38740000000000002</v>
      </c>
      <c r="J44" s="3">
        <f t="shared" si="19"/>
        <v>0.38555</v>
      </c>
      <c r="K44">
        <v>0.31059999999999999</v>
      </c>
      <c r="L44">
        <v>0.29609999999999997</v>
      </c>
      <c r="M44">
        <v>0.30070000000000002</v>
      </c>
      <c r="N44" s="3">
        <f t="shared" si="14"/>
        <v>0.30246666666666666</v>
      </c>
      <c r="O44">
        <v>0.26690000000000003</v>
      </c>
      <c r="P44">
        <v>0.26840000000000003</v>
      </c>
      <c r="Q44">
        <v>0.26640000000000003</v>
      </c>
      <c r="R44" s="3">
        <f t="shared" si="15"/>
        <v>0.26723333333333338</v>
      </c>
      <c r="S44">
        <v>0.312</v>
      </c>
      <c r="T44">
        <v>0.31169999999999998</v>
      </c>
      <c r="U44">
        <v>0.32240000000000002</v>
      </c>
      <c r="V44" s="3">
        <f t="shared" si="16"/>
        <v>0.31536666666666663</v>
      </c>
      <c r="W44">
        <v>0.27639999999999998</v>
      </c>
      <c r="X44">
        <v>0.2767</v>
      </c>
      <c r="Y44">
        <v>0.28349999999999997</v>
      </c>
      <c r="Z44" s="3">
        <f t="shared" si="17"/>
        <v>0.27886666666666665</v>
      </c>
      <c r="AA44">
        <v>0.31929999999999997</v>
      </c>
      <c r="AB44">
        <v>0.31830000000000003</v>
      </c>
      <c r="AC44">
        <v>0.3301</v>
      </c>
      <c r="AD44" s="3">
        <f t="shared" si="0"/>
        <v>0.32256666666666667</v>
      </c>
      <c r="AE44">
        <v>0.28160000000000002</v>
      </c>
      <c r="AF44">
        <v>0.2843</v>
      </c>
      <c r="AG44">
        <v>0.28939999999999999</v>
      </c>
      <c r="AH44" s="3">
        <f t="shared" si="1"/>
        <v>0.28510000000000002</v>
      </c>
      <c r="AI44">
        <v>0.37730000000000002</v>
      </c>
      <c r="AJ44">
        <v>0.37259999999999999</v>
      </c>
      <c r="AK44">
        <v>0.36749999999999999</v>
      </c>
      <c r="AL44" s="3">
        <f t="shared" si="2"/>
        <v>0.37246666666666667</v>
      </c>
      <c r="AM44">
        <v>0.34250000000000003</v>
      </c>
      <c r="AN44">
        <v>0.34460000000000002</v>
      </c>
      <c r="AO44">
        <v>0.35320000000000001</v>
      </c>
      <c r="AP44" s="3">
        <f t="shared" si="3"/>
        <v>0.34676666666666667</v>
      </c>
      <c r="AQ44">
        <v>0.34389999999999998</v>
      </c>
      <c r="AR44">
        <v>0.3377</v>
      </c>
      <c r="AS44">
        <v>0.33379999999999999</v>
      </c>
      <c r="AT44" s="3">
        <f t="shared" si="4"/>
        <v>0.33846666666666669</v>
      </c>
      <c r="AU44">
        <v>0.31180000000000002</v>
      </c>
      <c r="AV44">
        <v>0.31369999999999998</v>
      </c>
      <c r="AW44">
        <v>0.31580000000000003</v>
      </c>
      <c r="AX44" s="3">
        <f t="shared" si="5"/>
        <v>0.31376666666666669</v>
      </c>
      <c r="AY44">
        <v>0.3947</v>
      </c>
      <c r="AZ44">
        <v>0.40910000000000002</v>
      </c>
      <c r="BA44">
        <v>0.39589999999999997</v>
      </c>
      <c r="BB44" s="3">
        <f t="shared" si="6"/>
        <v>0.39989999999999998</v>
      </c>
      <c r="BC44">
        <v>0.38819999999999999</v>
      </c>
      <c r="BD44">
        <v>0.39700000000000002</v>
      </c>
      <c r="BE44">
        <v>0.39879999999999999</v>
      </c>
      <c r="BF44" s="3">
        <f t="shared" si="7"/>
        <v>0.39466666666666667</v>
      </c>
      <c r="BG44">
        <v>0.34320000000000001</v>
      </c>
      <c r="BH44">
        <v>0.34229999999999999</v>
      </c>
      <c r="BI44">
        <v>0.3412</v>
      </c>
      <c r="BJ44" s="3">
        <f t="shared" si="8"/>
        <v>0.34223333333333333</v>
      </c>
      <c r="BK44">
        <v>0.3417</v>
      </c>
      <c r="BL44">
        <v>0.34370000000000001</v>
      </c>
      <c r="BM44">
        <v>0.34379999999999999</v>
      </c>
      <c r="BN44" s="3">
        <f t="shared" si="9"/>
        <v>0.34306666666666663</v>
      </c>
      <c r="BO44">
        <v>0.30669999999999997</v>
      </c>
      <c r="BP44">
        <v>0.30299999999999999</v>
      </c>
      <c r="BQ44">
        <v>0.30220000000000002</v>
      </c>
      <c r="BR44" s="3">
        <f t="shared" si="10"/>
        <v>0.30396666666666666</v>
      </c>
      <c r="BS44">
        <v>0.30059999999999998</v>
      </c>
      <c r="BT44">
        <v>0.30509999999999998</v>
      </c>
      <c r="BU44">
        <v>0.30470000000000003</v>
      </c>
      <c r="BV44" s="3">
        <f t="shared" si="11"/>
        <v>0.30346666666666661</v>
      </c>
      <c r="BW44">
        <v>0.31169999999999998</v>
      </c>
      <c r="BX44">
        <v>0.30880000000000002</v>
      </c>
      <c r="BY44">
        <v>0.30919999999999997</v>
      </c>
      <c r="BZ44" s="3">
        <f t="shared" si="12"/>
        <v>0.30990000000000001</v>
      </c>
      <c r="CA44">
        <v>0.27829999999999999</v>
      </c>
      <c r="CB44">
        <v>0.27289999999999998</v>
      </c>
      <c r="CC44">
        <v>0.2848</v>
      </c>
      <c r="CD44" s="3">
        <f t="shared" si="13"/>
        <v>0.27866666666666662</v>
      </c>
    </row>
    <row r="45" spans="2:82" x14ac:dyDescent="0.25">
      <c r="B45">
        <v>37</v>
      </c>
      <c r="C45">
        <v>0.42809999999999998</v>
      </c>
      <c r="D45">
        <v>0.37190000000000001</v>
      </c>
      <c r="E45">
        <v>0.37869999999999998</v>
      </c>
      <c r="F45" s="3">
        <f t="shared" si="18"/>
        <v>0.39290000000000003</v>
      </c>
      <c r="G45">
        <v>0.3831</v>
      </c>
      <c r="I45">
        <v>0.38690000000000002</v>
      </c>
      <c r="J45" s="3">
        <f t="shared" si="19"/>
        <v>0.38500000000000001</v>
      </c>
      <c r="K45">
        <v>0.30830000000000002</v>
      </c>
      <c r="L45">
        <v>0.29389999999999999</v>
      </c>
      <c r="M45">
        <v>0.29799999999999999</v>
      </c>
      <c r="N45" s="3">
        <f t="shared" si="14"/>
        <v>0.3000666666666667</v>
      </c>
      <c r="O45">
        <v>0.26690000000000003</v>
      </c>
      <c r="P45">
        <v>0.26829999999999998</v>
      </c>
      <c r="Q45">
        <v>0.26640000000000003</v>
      </c>
      <c r="R45" s="3">
        <f t="shared" si="15"/>
        <v>0.26720000000000005</v>
      </c>
      <c r="S45">
        <v>0.30930000000000002</v>
      </c>
      <c r="T45">
        <v>0.30930000000000002</v>
      </c>
      <c r="U45">
        <v>0.32019999999999998</v>
      </c>
      <c r="V45" s="3">
        <f t="shared" si="16"/>
        <v>0.31293333333333334</v>
      </c>
      <c r="W45">
        <v>0.27589999999999998</v>
      </c>
      <c r="X45">
        <v>0.2767</v>
      </c>
      <c r="Y45">
        <v>0.28349999999999997</v>
      </c>
      <c r="Z45" s="3">
        <f t="shared" si="17"/>
        <v>0.2787</v>
      </c>
      <c r="AA45">
        <v>0.31719999999999998</v>
      </c>
      <c r="AB45">
        <v>0.31619999999999998</v>
      </c>
      <c r="AC45">
        <v>0.32769999999999999</v>
      </c>
      <c r="AD45" s="3">
        <f t="shared" si="0"/>
        <v>0.32036666666666663</v>
      </c>
      <c r="AE45">
        <v>0.28129999999999999</v>
      </c>
      <c r="AF45">
        <v>0.28410000000000002</v>
      </c>
      <c r="AG45">
        <v>0.28899999999999998</v>
      </c>
      <c r="AH45" s="3">
        <f t="shared" si="1"/>
        <v>0.2848</v>
      </c>
      <c r="AI45">
        <v>0.37690000000000001</v>
      </c>
      <c r="AJ45">
        <v>0.37180000000000002</v>
      </c>
      <c r="AK45">
        <v>0.36680000000000001</v>
      </c>
      <c r="AL45" s="3">
        <f t="shared" si="2"/>
        <v>0.37183333333333329</v>
      </c>
      <c r="AM45">
        <v>0.34200000000000003</v>
      </c>
      <c r="AN45">
        <v>0.34420000000000001</v>
      </c>
      <c r="AO45">
        <v>0.3538</v>
      </c>
      <c r="AP45" s="3">
        <f t="shared" si="3"/>
        <v>0.34666666666666668</v>
      </c>
      <c r="AQ45">
        <v>0.34079999999999999</v>
      </c>
      <c r="AR45">
        <v>0.3347</v>
      </c>
      <c r="AS45">
        <v>0.33079999999999998</v>
      </c>
      <c r="AT45" s="3">
        <f t="shared" si="4"/>
        <v>0.33543333333333331</v>
      </c>
      <c r="AU45">
        <v>0.31040000000000001</v>
      </c>
      <c r="AV45">
        <v>0.31119999999999998</v>
      </c>
      <c r="AW45">
        <v>0.314</v>
      </c>
      <c r="AX45" s="3">
        <f t="shared" si="5"/>
        <v>0.31186666666666668</v>
      </c>
      <c r="AY45">
        <v>0.39400000000000002</v>
      </c>
      <c r="AZ45">
        <v>0.40910000000000002</v>
      </c>
      <c r="BA45">
        <v>0.39539999999999997</v>
      </c>
      <c r="BB45" s="3">
        <f t="shared" si="6"/>
        <v>0.39950000000000002</v>
      </c>
      <c r="BC45">
        <v>0.38840000000000002</v>
      </c>
      <c r="BD45">
        <v>0.39639999999999997</v>
      </c>
      <c r="BE45">
        <v>0.4002</v>
      </c>
      <c r="BF45" s="3">
        <f t="shared" si="7"/>
        <v>0.39500000000000002</v>
      </c>
      <c r="BG45">
        <v>0.34379999999999999</v>
      </c>
      <c r="BH45">
        <v>0.3422</v>
      </c>
      <c r="BI45">
        <v>0.34089999999999998</v>
      </c>
      <c r="BJ45" s="3">
        <f t="shared" si="8"/>
        <v>0.34229999999999999</v>
      </c>
      <c r="BK45">
        <v>0.3417</v>
      </c>
      <c r="BL45">
        <v>0.34310000000000002</v>
      </c>
      <c r="BM45">
        <v>0.34329999999999999</v>
      </c>
      <c r="BN45" s="3">
        <f t="shared" si="9"/>
        <v>0.3427</v>
      </c>
      <c r="BO45">
        <v>0.30520000000000003</v>
      </c>
      <c r="BP45">
        <v>0.30159999999999998</v>
      </c>
      <c r="BQ45">
        <v>0.3009</v>
      </c>
      <c r="BR45" s="3">
        <f t="shared" si="10"/>
        <v>0.30256666666666665</v>
      </c>
      <c r="BS45">
        <v>0.30059999999999998</v>
      </c>
      <c r="BT45">
        <v>0.30499999999999999</v>
      </c>
      <c r="BU45">
        <v>0.30420000000000003</v>
      </c>
      <c r="BV45" s="3">
        <f t="shared" si="11"/>
        <v>0.30326666666666663</v>
      </c>
      <c r="BW45">
        <v>0.30980000000000002</v>
      </c>
      <c r="BX45">
        <v>0.3075</v>
      </c>
      <c r="BY45">
        <v>0.3075</v>
      </c>
      <c r="BZ45" s="3">
        <f t="shared" si="12"/>
        <v>0.30826666666666663</v>
      </c>
      <c r="CA45">
        <v>0.27579999999999999</v>
      </c>
      <c r="CB45">
        <v>0.27079999999999999</v>
      </c>
      <c r="CC45">
        <v>0.28199999999999997</v>
      </c>
      <c r="CD45" s="3">
        <f t="shared" si="13"/>
        <v>0.2762</v>
      </c>
    </row>
    <row r="46" spans="2:82" x14ac:dyDescent="0.25">
      <c r="B46">
        <v>38</v>
      </c>
      <c r="C46">
        <v>0.42730000000000001</v>
      </c>
      <c r="D46">
        <v>0.37180000000000002</v>
      </c>
      <c r="E46">
        <v>0.37819999999999998</v>
      </c>
      <c r="F46" s="3">
        <f t="shared" si="18"/>
        <v>0.39243333333333336</v>
      </c>
      <c r="G46">
        <v>0.38279999999999997</v>
      </c>
      <c r="I46">
        <v>0.3866</v>
      </c>
      <c r="J46" s="3">
        <f t="shared" si="19"/>
        <v>0.38469999999999999</v>
      </c>
      <c r="K46">
        <v>0.30590000000000001</v>
      </c>
      <c r="L46">
        <v>0.2913</v>
      </c>
      <c r="M46">
        <v>0.29570000000000002</v>
      </c>
      <c r="N46" s="3">
        <f t="shared" si="14"/>
        <v>0.29763333333333336</v>
      </c>
      <c r="O46">
        <v>0.26719999999999999</v>
      </c>
      <c r="P46">
        <v>0.26840000000000003</v>
      </c>
      <c r="Q46">
        <v>0.2666</v>
      </c>
      <c r="R46" s="3">
        <f t="shared" si="15"/>
        <v>0.26740000000000003</v>
      </c>
      <c r="S46">
        <v>0.307</v>
      </c>
      <c r="T46">
        <v>0.30669999999999997</v>
      </c>
      <c r="U46">
        <v>0.31780000000000003</v>
      </c>
      <c r="V46" s="3">
        <f t="shared" si="16"/>
        <v>0.3105</v>
      </c>
      <c r="W46">
        <v>0.27650000000000002</v>
      </c>
      <c r="X46">
        <v>0.27689999999999998</v>
      </c>
      <c r="Y46">
        <v>0.2838</v>
      </c>
      <c r="Z46" s="3">
        <f t="shared" si="17"/>
        <v>0.27906666666666663</v>
      </c>
      <c r="AA46">
        <v>0.31530000000000002</v>
      </c>
      <c r="AB46">
        <v>0.314</v>
      </c>
      <c r="AC46">
        <v>0.32569999999999999</v>
      </c>
      <c r="AD46" s="3">
        <f t="shared" si="0"/>
        <v>0.3183333333333333</v>
      </c>
      <c r="AE46">
        <v>0.28199999999999997</v>
      </c>
      <c r="AF46">
        <v>0.28439999999999999</v>
      </c>
      <c r="AG46">
        <v>0.2893</v>
      </c>
      <c r="AH46" s="3">
        <f t="shared" si="1"/>
        <v>0.28523333333333334</v>
      </c>
      <c r="AI46">
        <v>0.37759999999999999</v>
      </c>
      <c r="AJ46">
        <v>0.37209999999999999</v>
      </c>
      <c r="AK46">
        <v>0.36749999999999999</v>
      </c>
      <c r="AL46" s="3">
        <f t="shared" si="2"/>
        <v>0.37240000000000001</v>
      </c>
      <c r="AM46">
        <v>0.3427</v>
      </c>
      <c r="AN46">
        <v>0.34370000000000001</v>
      </c>
      <c r="AO46">
        <v>0.35339999999999999</v>
      </c>
      <c r="AP46" s="3">
        <f t="shared" si="3"/>
        <v>0.34660000000000002</v>
      </c>
      <c r="AQ46">
        <v>0.33900000000000002</v>
      </c>
      <c r="AR46">
        <v>0.33179999999999998</v>
      </c>
      <c r="AS46">
        <v>0.3276</v>
      </c>
      <c r="AT46" s="3">
        <f t="shared" si="4"/>
        <v>0.33280000000000004</v>
      </c>
      <c r="AU46">
        <v>0.30730000000000002</v>
      </c>
      <c r="AV46">
        <v>0.30980000000000002</v>
      </c>
      <c r="AW46">
        <v>0.31230000000000002</v>
      </c>
      <c r="AX46" s="3">
        <f t="shared" si="5"/>
        <v>0.30980000000000002</v>
      </c>
      <c r="AY46">
        <v>0.39389999999999997</v>
      </c>
      <c r="AZ46">
        <v>0.40839999999999999</v>
      </c>
      <c r="BA46">
        <v>0.3947</v>
      </c>
      <c r="BB46" s="3">
        <f t="shared" si="6"/>
        <v>0.39900000000000002</v>
      </c>
      <c r="BC46">
        <v>0.3876</v>
      </c>
      <c r="BD46">
        <v>0.39560000000000001</v>
      </c>
      <c r="BE46">
        <v>0.3997</v>
      </c>
      <c r="BF46" s="3">
        <f t="shared" si="7"/>
        <v>0.39430000000000004</v>
      </c>
      <c r="BG46">
        <v>0.34310000000000002</v>
      </c>
      <c r="BH46">
        <v>0.34189999999999998</v>
      </c>
      <c r="BI46">
        <v>0.3402</v>
      </c>
      <c r="BJ46" s="3">
        <f t="shared" si="8"/>
        <v>0.34173333333333339</v>
      </c>
      <c r="BK46">
        <v>0.34150000000000003</v>
      </c>
      <c r="BL46">
        <v>0.34329999999999999</v>
      </c>
      <c r="BM46">
        <v>0.34320000000000001</v>
      </c>
      <c r="BN46" s="3">
        <f t="shared" si="9"/>
        <v>0.34266666666666667</v>
      </c>
      <c r="BO46">
        <v>0.30430000000000001</v>
      </c>
      <c r="BP46">
        <v>0.30049999999999999</v>
      </c>
      <c r="BQ46">
        <v>0.30009999999999998</v>
      </c>
      <c r="BR46" s="3">
        <f t="shared" si="10"/>
        <v>0.30163333333333336</v>
      </c>
      <c r="BS46">
        <v>0.30020000000000002</v>
      </c>
      <c r="BT46">
        <v>0.3054</v>
      </c>
      <c r="BU46">
        <v>0.3049</v>
      </c>
      <c r="BV46" s="3">
        <f t="shared" si="11"/>
        <v>0.30350000000000005</v>
      </c>
      <c r="BW46">
        <v>0.30740000000000001</v>
      </c>
      <c r="BX46">
        <v>0.30559999999999998</v>
      </c>
      <c r="BY46">
        <v>0.30380000000000001</v>
      </c>
      <c r="BZ46" s="3">
        <f t="shared" si="12"/>
        <v>0.30560000000000004</v>
      </c>
      <c r="CA46">
        <v>0.2747</v>
      </c>
      <c r="CB46">
        <v>0.26979999999999998</v>
      </c>
      <c r="CC46">
        <v>0.27979999999999999</v>
      </c>
      <c r="CD46" s="3">
        <f t="shared" si="13"/>
        <v>0.27476666666666666</v>
      </c>
    </row>
    <row r="47" spans="2:82" x14ac:dyDescent="0.25">
      <c r="B47">
        <v>39</v>
      </c>
      <c r="C47">
        <v>0.4279</v>
      </c>
      <c r="D47">
        <v>0.37119999999999997</v>
      </c>
      <c r="E47">
        <v>0.37780000000000002</v>
      </c>
      <c r="F47" s="3">
        <f t="shared" si="18"/>
        <v>0.39229999999999993</v>
      </c>
      <c r="G47">
        <v>0.38219999999999998</v>
      </c>
      <c r="I47">
        <v>0.3861</v>
      </c>
      <c r="J47" s="3">
        <f t="shared" si="19"/>
        <v>0.38414999999999999</v>
      </c>
      <c r="K47">
        <v>0.30380000000000001</v>
      </c>
      <c r="L47">
        <v>0.28899999999999998</v>
      </c>
      <c r="M47">
        <v>0.29349999999999998</v>
      </c>
      <c r="N47" s="3">
        <f t="shared" si="14"/>
        <v>0.29543333333333333</v>
      </c>
      <c r="O47">
        <v>0.26729999999999998</v>
      </c>
      <c r="P47">
        <v>0.26860000000000001</v>
      </c>
      <c r="Q47">
        <v>0.26650000000000001</v>
      </c>
      <c r="R47" s="3">
        <f t="shared" si="15"/>
        <v>0.26746666666666669</v>
      </c>
      <c r="S47">
        <v>0.3044</v>
      </c>
      <c r="T47">
        <v>0.3044</v>
      </c>
      <c r="U47">
        <v>0.31519999999999998</v>
      </c>
      <c r="V47" s="3">
        <f t="shared" si="16"/>
        <v>0.308</v>
      </c>
      <c r="W47">
        <v>0.27589999999999998</v>
      </c>
      <c r="X47">
        <v>0.27679999999999999</v>
      </c>
      <c r="Y47">
        <v>0.28410000000000002</v>
      </c>
      <c r="Z47" s="3">
        <f t="shared" si="17"/>
        <v>0.27893333333333331</v>
      </c>
      <c r="AA47">
        <v>0.313</v>
      </c>
      <c r="AB47">
        <v>0.31219999999999998</v>
      </c>
      <c r="AC47">
        <v>0.32369999999999999</v>
      </c>
      <c r="AD47" s="3">
        <f t="shared" si="0"/>
        <v>0.31629999999999997</v>
      </c>
      <c r="AE47">
        <v>0.28149999999999997</v>
      </c>
      <c r="AF47">
        <v>0.28449999999999998</v>
      </c>
      <c r="AG47">
        <v>0.2893</v>
      </c>
      <c r="AH47" s="3">
        <f t="shared" si="1"/>
        <v>0.28509999999999996</v>
      </c>
      <c r="AI47">
        <v>0.37709999999999999</v>
      </c>
      <c r="AJ47">
        <v>0.37209999999999999</v>
      </c>
      <c r="AK47">
        <v>0.36709999999999998</v>
      </c>
      <c r="AL47" s="3">
        <f t="shared" si="2"/>
        <v>0.37209999999999993</v>
      </c>
      <c r="AM47">
        <v>0.34250000000000003</v>
      </c>
      <c r="AN47">
        <v>0.34389999999999998</v>
      </c>
      <c r="AO47">
        <v>0.3533</v>
      </c>
      <c r="AP47" s="3">
        <f t="shared" si="3"/>
        <v>0.34656666666666669</v>
      </c>
      <c r="AQ47">
        <v>0.33739999999999998</v>
      </c>
      <c r="AR47">
        <v>0.32940000000000003</v>
      </c>
      <c r="AS47">
        <v>0.32540000000000002</v>
      </c>
      <c r="AT47" s="3">
        <f t="shared" si="4"/>
        <v>0.33073333333333338</v>
      </c>
      <c r="AU47">
        <v>0.30580000000000002</v>
      </c>
      <c r="AV47">
        <v>0.30830000000000002</v>
      </c>
      <c r="AW47">
        <v>0.31109999999999999</v>
      </c>
      <c r="AX47" s="3">
        <f t="shared" si="5"/>
        <v>0.30840000000000001</v>
      </c>
      <c r="AY47">
        <v>0.39329999999999998</v>
      </c>
      <c r="AZ47">
        <v>0.40799999999999997</v>
      </c>
      <c r="BA47">
        <v>0.39679999999999999</v>
      </c>
      <c r="BB47" s="3">
        <f t="shared" si="6"/>
        <v>0.39936666666666665</v>
      </c>
      <c r="BC47">
        <v>0.38900000000000001</v>
      </c>
      <c r="BD47">
        <v>0.39550000000000002</v>
      </c>
      <c r="BE47">
        <v>0.39979999999999999</v>
      </c>
      <c r="BF47" s="3">
        <f t="shared" si="7"/>
        <v>0.39476666666666665</v>
      </c>
      <c r="BG47">
        <v>0.34289999999999998</v>
      </c>
      <c r="BH47">
        <v>0.34179999999999999</v>
      </c>
      <c r="BI47">
        <v>0.34039999999999998</v>
      </c>
      <c r="BJ47" s="3">
        <f t="shared" si="8"/>
        <v>0.34169999999999995</v>
      </c>
      <c r="BK47">
        <v>0.34139999999999998</v>
      </c>
      <c r="BL47">
        <v>0.34310000000000002</v>
      </c>
      <c r="BM47">
        <v>0.34300000000000003</v>
      </c>
      <c r="BN47" s="3">
        <f t="shared" si="9"/>
        <v>0.34250000000000003</v>
      </c>
      <c r="BO47">
        <v>0.30299999999999999</v>
      </c>
      <c r="BP47">
        <v>0.29980000000000001</v>
      </c>
      <c r="BQ47">
        <v>0.29980000000000001</v>
      </c>
      <c r="BR47" s="3">
        <f t="shared" si="10"/>
        <v>0.30086666666666667</v>
      </c>
      <c r="BS47">
        <v>0.30059999999999998</v>
      </c>
      <c r="BT47">
        <v>0.30590000000000001</v>
      </c>
      <c r="BU47">
        <v>0.3049</v>
      </c>
      <c r="BV47" s="3">
        <f t="shared" si="11"/>
        <v>0.30380000000000001</v>
      </c>
      <c r="BW47">
        <v>0.30509999999999998</v>
      </c>
      <c r="BX47">
        <v>0.30230000000000001</v>
      </c>
      <c r="BY47">
        <v>0.30259999999999998</v>
      </c>
      <c r="BZ47" s="3">
        <f t="shared" si="12"/>
        <v>0.30333333333333329</v>
      </c>
      <c r="CA47">
        <v>0.27400000000000002</v>
      </c>
      <c r="CB47">
        <v>0.26869999999999999</v>
      </c>
      <c r="CC47">
        <v>0.27950000000000003</v>
      </c>
      <c r="CD47" s="3">
        <f t="shared" si="13"/>
        <v>0.27406666666666668</v>
      </c>
    </row>
    <row r="48" spans="2:82" x14ac:dyDescent="0.25">
      <c r="B48">
        <v>40</v>
      </c>
      <c r="C48">
        <v>0.42680000000000001</v>
      </c>
      <c r="D48">
        <v>0.37059999999999998</v>
      </c>
      <c r="E48">
        <v>0.37719999999999998</v>
      </c>
      <c r="F48" s="3">
        <f t="shared" si="18"/>
        <v>0.39153333333333329</v>
      </c>
      <c r="G48">
        <v>0.38169999999999998</v>
      </c>
      <c r="I48">
        <v>0.38540000000000002</v>
      </c>
      <c r="J48" s="3">
        <f t="shared" si="19"/>
        <v>0.38355</v>
      </c>
      <c r="K48">
        <v>0.3014</v>
      </c>
      <c r="L48">
        <v>0.28689999999999999</v>
      </c>
      <c r="M48">
        <v>0.2913</v>
      </c>
      <c r="N48" s="3">
        <f t="shared" si="14"/>
        <v>0.29320000000000002</v>
      </c>
      <c r="O48">
        <v>0.26719999999999999</v>
      </c>
      <c r="P48">
        <v>0.26860000000000001</v>
      </c>
      <c r="Q48">
        <v>0.2666</v>
      </c>
      <c r="R48" s="3">
        <f t="shared" si="15"/>
        <v>0.26746666666666669</v>
      </c>
      <c r="S48">
        <v>0.30230000000000001</v>
      </c>
      <c r="T48">
        <v>0.30249999999999999</v>
      </c>
      <c r="U48">
        <v>0.31269999999999998</v>
      </c>
      <c r="V48" s="3">
        <f t="shared" si="16"/>
        <v>0.30583333333333335</v>
      </c>
      <c r="W48">
        <v>0.27639999999999998</v>
      </c>
      <c r="X48">
        <v>0.27700000000000002</v>
      </c>
      <c r="Y48">
        <v>0.2838</v>
      </c>
      <c r="Z48" s="3">
        <f t="shared" si="17"/>
        <v>0.27906666666666663</v>
      </c>
      <c r="AA48">
        <v>0.31130000000000002</v>
      </c>
      <c r="AB48">
        <v>0.31019999999999998</v>
      </c>
      <c r="AC48">
        <v>0.32179999999999997</v>
      </c>
      <c r="AD48" s="3">
        <f t="shared" si="0"/>
        <v>0.31443333333333329</v>
      </c>
      <c r="AE48">
        <v>0.28160000000000002</v>
      </c>
      <c r="AF48">
        <v>0.28499999999999998</v>
      </c>
      <c r="AG48">
        <v>0.28920000000000001</v>
      </c>
      <c r="AH48" s="3">
        <f t="shared" si="1"/>
        <v>0.28526666666666667</v>
      </c>
      <c r="AI48">
        <v>0.37740000000000001</v>
      </c>
      <c r="AJ48">
        <v>0.373</v>
      </c>
      <c r="AK48">
        <v>0.36770000000000003</v>
      </c>
      <c r="AL48" s="3">
        <f t="shared" si="2"/>
        <v>0.37270000000000003</v>
      </c>
      <c r="AM48">
        <v>0.34229999999999999</v>
      </c>
      <c r="AN48">
        <v>0.34449999999999997</v>
      </c>
      <c r="AO48">
        <v>0.3533</v>
      </c>
      <c r="AP48" s="3">
        <f t="shared" si="3"/>
        <v>0.34670000000000001</v>
      </c>
      <c r="AQ48">
        <v>0.33550000000000002</v>
      </c>
      <c r="AR48">
        <v>0.3266</v>
      </c>
      <c r="AS48">
        <v>0.32219999999999999</v>
      </c>
      <c r="AT48" s="3">
        <f t="shared" si="4"/>
        <v>0.3281</v>
      </c>
      <c r="AU48">
        <v>0.30649999999999999</v>
      </c>
      <c r="AV48">
        <v>0.30769999999999997</v>
      </c>
      <c r="AW48">
        <v>0.31</v>
      </c>
      <c r="AX48" s="3">
        <f t="shared" si="5"/>
        <v>0.30806666666666666</v>
      </c>
      <c r="AY48">
        <v>0.39369999999999999</v>
      </c>
      <c r="AZ48">
        <v>0.40770000000000001</v>
      </c>
      <c r="BA48">
        <v>0.39550000000000002</v>
      </c>
      <c r="BB48" s="3">
        <f t="shared" si="6"/>
        <v>0.39896666666666669</v>
      </c>
      <c r="BC48">
        <v>0.3871</v>
      </c>
      <c r="BD48">
        <v>0.3962</v>
      </c>
      <c r="BE48">
        <v>0.39979999999999999</v>
      </c>
      <c r="BF48" s="3">
        <f t="shared" si="7"/>
        <v>0.3943666666666667</v>
      </c>
      <c r="BG48">
        <v>0.34239999999999998</v>
      </c>
      <c r="BH48">
        <v>0.34160000000000001</v>
      </c>
      <c r="BI48">
        <v>0.3402</v>
      </c>
      <c r="BJ48" s="3">
        <f t="shared" si="8"/>
        <v>0.34139999999999998</v>
      </c>
      <c r="BK48">
        <v>0.34160000000000001</v>
      </c>
      <c r="BL48">
        <v>0.34300000000000003</v>
      </c>
      <c r="BM48">
        <v>0.34279999999999999</v>
      </c>
      <c r="BN48" s="3">
        <f t="shared" si="9"/>
        <v>0.3424666666666667</v>
      </c>
      <c r="BO48">
        <v>0.30230000000000001</v>
      </c>
      <c r="BP48">
        <v>0.29920000000000002</v>
      </c>
      <c r="BQ48">
        <v>0.2994</v>
      </c>
      <c r="BR48" s="3">
        <f t="shared" si="10"/>
        <v>0.30030000000000001</v>
      </c>
      <c r="BS48">
        <v>0.3</v>
      </c>
      <c r="BT48">
        <v>0.30620000000000003</v>
      </c>
      <c r="BU48">
        <v>0.30420000000000003</v>
      </c>
      <c r="BV48" s="3">
        <f t="shared" si="11"/>
        <v>0.30346666666666672</v>
      </c>
      <c r="BW48">
        <v>0.30270000000000002</v>
      </c>
      <c r="BX48">
        <v>0.2999</v>
      </c>
      <c r="BY48">
        <v>0.29920000000000002</v>
      </c>
      <c r="BZ48" s="3">
        <f t="shared" si="12"/>
        <v>0.30060000000000003</v>
      </c>
      <c r="CA48">
        <v>0.27279999999999999</v>
      </c>
      <c r="CB48">
        <v>0.2681</v>
      </c>
      <c r="CC48">
        <v>0.2787</v>
      </c>
      <c r="CD48" s="3">
        <f t="shared" si="13"/>
        <v>0.27319999999999994</v>
      </c>
    </row>
    <row r="49" spans="14:82" x14ac:dyDescent="0.25">
      <c r="N49" s="3"/>
      <c r="R49" s="3"/>
      <c r="V49" s="3"/>
      <c r="Z49" s="3"/>
      <c r="AD49" s="3"/>
      <c r="AH49" s="3"/>
      <c r="AL49" s="3"/>
      <c r="AP49" s="3"/>
      <c r="AT49" s="3"/>
      <c r="AX49" s="3"/>
      <c r="BB49" s="3"/>
      <c r="BF49" s="3"/>
      <c r="BJ49" s="3"/>
      <c r="BN49" s="3"/>
      <c r="BR49" s="3"/>
      <c r="BV49" s="3"/>
      <c r="BZ49" s="3"/>
      <c r="CD49" s="3"/>
    </row>
    <row r="65" spans="13:13" x14ac:dyDescent="0.25">
      <c r="M65" t="s">
        <v>530</v>
      </c>
    </row>
    <row r="78" spans="13:13" x14ac:dyDescent="0.25">
      <c r="M78" t="s">
        <v>532</v>
      </c>
    </row>
  </sheetData>
  <mergeCells count="9">
    <mergeCell ref="C4:E5"/>
    <mergeCell ref="G4:I5"/>
    <mergeCell ref="K4:M5"/>
    <mergeCell ref="O4:Q5"/>
    <mergeCell ref="C1:J1"/>
    <mergeCell ref="K1:CD1"/>
    <mergeCell ref="K2:AH2"/>
    <mergeCell ref="AI2:BF2"/>
    <mergeCell ref="BG2:CD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W340"/>
  <sheetViews>
    <sheetView topLeftCell="A44" zoomScaleNormal="100" workbookViewId="0">
      <selection activeCell="E106" sqref="E106"/>
    </sheetView>
  </sheetViews>
  <sheetFormatPr defaultRowHeight="15" x14ac:dyDescent="0.25"/>
  <cols>
    <col min="1" max="3" width="9.140625" style="138"/>
    <col min="4" max="4" width="12" style="138" bestFit="1" customWidth="1"/>
    <col min="5" max="5" width="10.5703125" style="138" bestFit="1" customWidth="1"/>
    <col min="6" max="16384" width="9.140625" style="138"/>
  </cols>
  <sheetData>
    <row r="1" spans="1:23" ht="15.75" thickBot="1" x14ac:dyDescent="0.3"/>
    <row r="2" spans="1:23" ht="15.75" thickBot="1" x14ac:dyDescent="0.3">
      <c r="A2" s="155" t="s">
        <v>420</v>
      </c>
      <c r="B2" s="155" t="s">
        <v>116</v>
      </c>
      <c r="C2" s="155" t="s">
        <v>452</v>
      </c>
      <c r="D2" s="156" t="s">
        <v>421</v>
      </c>
      <c r="E2" s="157" t="s">
        <v>425</v>
      </c>
      <c r="F2" s="156" t="s">
        <v>423</v>
      </c>
      <c r="G2" s="157" t="s">
        <v>422</v>
      </c>
      <c r="H2" s="156" t="s">
        <v>437</v>
      </c>
      <c r="I2" s="157" t="s">
        <v>424</v>
      </c>
      <c r="J2" s="155" t="s">
        <v>420</v>
      </c>
      <c r="K2" s="156" t="s">
        <v>426</v>
      </c>
      <c r="L2" s="157" t="s">
        <v>427</v>
      </c>
      <c r="M2" s="156" t="s">
        <v>428</v>
      </c>
      <c r="N2" s="157" t="s">
        <v>429</v>
      </c>
      <c r="O2" s="156" t="s">
        <v>430</v>
      </c>
      <c r="P2" s="157" t="s">
        <v>431</v>
      </c>
      <c r="Q2" s="155" t="s">
        <v>420</v>
      </c>
      <c r="R2" s="156" t="s">
        <v>432</v>
      </c>
      <c r="S2" s="157" t="s">
        <v>433</v>
      </c>
      <c r="T2" s="156" t="s">
        <v>434</v>
      </c>
      <c r="U2" s="157" t="s">
        <v>435</v>
      </c>
      <c r="V2" s="156" t="s">
        <v>456</v>
      </c>
      <c r="W2" s="157" t="s">
        <v>436</v>
      </c>
    </row>
    <row r="3" spans="1:23" x14ac:dyDescent="0.25">
      <c r="A3" s="150">
        <f>'resultados 3-12-2021'!B8</f>
        <v>0</v>
      </c>
      <c r="B3" s="150">
        <f>'resultados 3-12-2021'!F8</f>
        <v>0.39693333333333336</v>
      </c>
      <c r="C3" s="150">
        <f>'resultados 3-12-2021'!J8</f>
        <v>0.40395000000000003</v>
      </c>
      <c r="D3" s="151">
        <f>'resultados 3-12-2021'!N8</f>
        <v>0.42556666666666665</v>
      </c>
      <c r="E3" s="152">
        <f>'resultados 3-12-2021'!R8</f>
        <v>0.38906666666666667</v>
      </c>
      <c r="F3" s="153">
        <v>0.43683333333333335</v>
      </c>
      <c r="G3" s="154">
        <v>0.39653333333333335</v>
      </c>
      <c r="H3" s="153">
        <v>0.45029999999999998</v>
      </c>
      <c r="I3" s="154">
        <v>0.37323333333333331</v>
      </c>
      <c r="J3" s="150">
        <f t="shared" ref="J3:J43" si="0">A3</f>
        <v>0</v>
      </c>
      <c r="K3" s="151">
        <v>0.5164333333333333</v>
      </c>
      <c r="L3" s="152">
        <v>0.49763333333333332</v>
      </c>
      <c r="M3" s="153">
        <v>0.49826666666666664</v>
      </c>
      <c r="N3" s="154">
        <v>0.49183333333333334</v>
      </c>
      <c r="O3" s="153">
        <v>0.53120000000000001</v>
      </c>
      <c r="P3" s="154">
        <v>0.52493333333333325</v>
      </c>
      <c r="Q3" s="150">
        <f t="shared" ref="Q3:Q43" si="1">J3</f>
        <v>0</v>
      </c>
      <c r="R3" s="151">
        <v>0.50719999999999998</v>
      </c>
      <c r="S3" s="152">
        <v>0.49230000000000002</v>
      </c>
      <c r="T3" s="153">
        <f>'resultados 3-12-2021'!BR8</f>
        <v>0.47750000000000004</v>
      </c>
      <c r="U3" s="154">
        <f>'resultados 3-12-2021'!BV8</f>
        <v>0.47425</v>
      </c>
      <c r="V3" s="153">
        <v>0.45986666666666665</v>
      </c>
      <c r="W3" s="154">
        <v>0.45876666666666671</v>
      </c>
    </row>
    <row r="4" spans="1:23" x14ac:dyDescent="0.25">
      <c r="A4" s="146">
        <f>'resultados 3-12-2021'!B9</f>
        <v>1</v>
      </c>
      <c r="B4" s="150">
        <f>'resultados 3-12-2021'!F9</f>
        <v>0.39816666666666661</v>
      </c>
      <c r="C4" s="150">
        <f>'resultados 3-12-2021'!J9</f>
        <v>0.40195000000000003</v>
      </c>
      <c r="D4" s="148">
        <f>'resultados 3-12-2021'!N9</f>
        <v>0.42413333333333331</v>
      </c>
      <c r="E4" s="141">
        <f>'resultados 3-12-2021'!R9</f>
        <v>0.35159999999999997</v>
      </c>
      <c r="F4" s="142">
        <v>0.43503333333333333</v>
      </c>
      <c r="G4" s="140">
        <v>0.36046666666666666</v>
      </c>
      <c r="H4" s="142">
        <v>0.44713333333333333</v>
      </c>
      <c r="I4" s="140">
        <v>0.33723333333333333</v>
      </c>
      <c r="J4" s="146">
        <f t="shared" si="0"/>
        <v>1</v>
      </c>
      <c r="K4" s="148">
        <v>0.51286666666666669</v>
      </c>
      <c r="L4" s="141">
        <v>0.48983333333333334</v>
      </c>
      <c r="M4" s="142">
        <v>0.49540000000000006</v>
      </c>
      <c r="N4" s="140">
        <v>0.48703333333333326</v>
      </c>
      <c r="O4" s="142">
        <v>0.5258666666666667</v>
      </c>
      <c r="P4" s="140">
        <v>0.51496666666666668</v>
      </c>
      <c r="Q4" s="150">
        <f t="shared" si="1"/>
        <v>1</v>
      </c>
      <c r="R4" s="148">
        <v>0.50053333333333339</v>
      </c>
      <c r="S4" s="141">
        <v>0.48486666666666672</v>
      </c>
      <c r="T4" s="153">
        <f>'resultados 3-12-2021'!BR9</f>
        <v>0.4746333333333333</v>
      </c>
      <c r="U4" s="154">
        <f>'resultados 3-12-2021'!BV9</f>
        <v>0.46825</v>
      </c>
      <c r="V4" s="142">
        <v>0.45873333333333327</v>
      </c>
      <c r="W4" s="140">
        <v>0.44313333333333338</v>
      </c>
    </row>
    <row r="5" spans="1:23" x14ac:dyDescent="0.25">
      <c r="A5" s="146">
        <f>'resultados 3-12-2021'!B10</f>
        <v>2</v>
      </c>
      <c r="B5" s="150">
        <f>'resultados 3-12-2021'!F10</f>
        <v>0.39756666666666662</v>
      </c>
      <c r="C5" s="150">
        <f>'resultados 3-12-2021'!J10</f>
        <v>0.40189999999999998</v>
      </c>
      <c r="D5" s="148">
        <f>'resultados 3-12-2021'!N10</f>
        <v>0.42046666666666671</v>
      </c>
      <c r="E5" s="141">
        <f>'resultados 3-12-2021'!R10</f>
        <v>0.31479999999999997</v>
      </c>
      <c r="F5" s="142">
        <v>0.43133333333333335</v>
      </c>
      <c r="G5" s="140">
        <v>0.3217666666666667</v>
      </c>
      <c r="H5" s="142">
        <v>0.44259999999999994</v>
      </c>
      <c r="I5" s="140">
        <v>0.30893333333333334</v>
      </c>
      <c r="J5" s="146">
        <f t="shared" si="0"/>
        <v>2</v>
      </c>
      <c r="K5" s="148">
        <v>0.50600000000000001</v>
      </c>
      <c r="L5" s="141">
        <v>0.48183333333333334</v>
      </c>
      <c r="M5" s="142">
        <v>0.49140000000000006</v>
      </c>
      <c r="N5" s="140">
        <v>0.48143333333333332</v>
      </c>
      <c r="O5" s="142">
        <v>0.51933333333333331</v>
      </c>
      <c r="P5" s="140">
        <v>0.50569999999999993</v>
      </c>
      <c r="Q5" s="150">
        <f t="shared" si="1"/>
        <v>2</v>
      </c>
      <c r="R5" s="148">
        <v>0.49489999999999995</v>
      </c>
      <c r="S5" s="141">
        <v>0.47820000000000001</v>
      </c>
      <c r="T5" s="142">
        <v>0.4689666666666667</v>
      </c>
      <c r="U5" s="140">
        <v>0.4597</v>
      </c>
      <c r="V5" s="142">
        <v>0.4548666666666667</v>
      </c>
      <c r="W5" s="140">
        <v>0.43743333333333334</v>
      </c>
    </row>
    <row r="6" spans="1:23" x14ac:dyDescent="0.25">
      <c r="A6" s="146">
        <f>'resultados 3-12-2021'!B11</f>
        <v>3</v>
      </c>
      <c r="B6" s="150">
        <f>'resultados 3-12-2021'!F11</f>
        <v>0.39739999999999998</v>
      </c>
      <c r="C6" s="150">
        <f>'resultados 3-12-2021'!J11</f>
        <v>0.40149999999999997</v>
      </c>
      <c r="D6" s="148">
        <f>'resultados 3-12-2021'!N11</f>
        <v>0.41609999999999997</v>
      </c>
      <c r="E6" s="141">
        <f>'resultados 3-12-2021'!R11</f>
        <v>0.28649999999999998</v>
      </c>
      <c r="F6" s="142">
        <v>0.42709999999999998</v>
      </c>
      <c r="G6" s="140">
        <v>0.29656666666666665</v>
      </c>
      <c r="H6" s="142">
        <v>0.43816666666666665</v>
      </c>
      <c r="I6" s="140">
        <v>0.29916666666666664</v>
      </c>
      <c r="J6" s="146">
        <f t="shared" si="0"/>
        <v>3</v>
      </c>
      <c r="K6" s="148">
        <v>0.49926666666666669</v>
      </c>
      <c r="L6" s="141">
        <v>0.47306666666666669</v>
      </c>
      <c r="M6" s="142">
        <v>0.48620000000000002</v>
      </c>
      <c r="N6" s="140">
        <v>0.47506666666666669</v>
      </c>
      <c r="O6" s="142">
        <v>0.51266666666666671</v>
      </c>
      <c r="P6" s="140">
        <v>0.49726666666666669</v>
      </c>
      <c r="Q6" s="150">
        <f t="shared" si="1"/>
        <v>3</v>
      </c>
      <c r="R6" s="148">
        <v>0.48783333333333334</v>
      </c>
      <c r="S6" s="141">
        <v>0.47019999999999995</v>
      </c>
      <c r="T6" s="142">
        <v>0.46263333333333329</v>
      </c>
      <c r="U6" s="140">
        <v>0.44659999999999994</v>
      </c>
      <c r="V6" s="142">
        <v>0.44946666666666668</v>
      </c>
      <c r="W6" s="140">
        <v>0.43149999999999999</v>
      </c>
    </row>
    <row r="7" spans="1:23" x14ac:dyDescent="0.25">
      <c r="A7" s="146">
        <f>'resultados 3-12-2021'!B12</f>
        <v>4</v>
      </c>
      <c r="B7" s="150">
        <f>'resultados 3-12-2021'!F12</f>
        <v>0.39743333333333336</v>
      </c>
      <c r="C7" s="150">
        <f>'resultados 3-12-2021'!J12</f>
        <v>0.40110000000000001</v>
      </c>
      <c r="D7" s="148">
        <f>'resultados 3-12-2021'!N12</f>
        <v>0.41260000000000002</v>
      </c>
      <c r="E7" s="141">
        <f>'resultados 3-12-2021'!R12</f>
        <v>0.27566666666666667</v>
      </c>
      <c r="F7" s="142">
        <v>0.42286666666666667</v>
      </c>
      <c r="G7" s="140">
        <v>0.28776666666666667</v>
      </c>
      <c r="H7" s="142">
        <v>0.43346666666666667</v>
      </c>
      <c r="I7" s="140">
        <v>0.29666666666666669</v>
      </c>
      <c r="J7" s="146">
        <f t="shared" si="0"/>
        <v>4</v>
      </c>
      <c r="K7" s="148">
        <v>0.49213333333333331</v>
      </c>
      <c r="L7" s="141">
        <v>0.46490000000000004</v>
      </c>
      <c r="M7" s="142">
        <v>0.48133333333333334</v>
      </c>
      <c r="N7" s="140">
        <v>0.46836666666666665</v>
      </c>
      <c r="O7" s="142">
        <v>0.50480000000000003</v>
      </c>
      <c r="P7" s="140">
        <v>0.48833333333333329</v>
      </c>
      <c r="Q7" s="150">
        <f t="shared" si="1"/>
        <v>4</v>
      </c>
      <c r="R7" s="148">
        <v>0.48103333333333337</v>
      </c>
      <c r="S7" s="141">
        <v>0.46110000000000001</v>
      </c>
      <c r="T7" s="142">
        <v>0.45633333333333331</v>
      </c>
      <c r="U7" s="140">
        <v>0.43946666666666667</v>
      </c>
      <c r="V7" s="142">
        <v>0.44399999999999995</v>
      </c>
      <c r="W7" s="140">
        <v>0.42526666666666668</v>
      </c>
    </row>
    <row r="8" spans="1:23" x14ac:dyDescent="0.25">
      <c r="A8" s="146">
        <f>'resultados 3-12-2021'!B13</f>
        <v>5</v>
      </c>
      <c r="B8" s="150">
        <f>'resultados 3-12-2021'!F13</f>
        <v>0.39740000000000003</v>
      </c>
      <c r="C8" s="150">
        <f>'resultados 3-12-2021'!J13</f>
        <v>0.4007</v>
      </c>
      <c r="D8" s="148">
        <f>'resultados 3-12-2021'!N13</f>
        <v>0.40820000000000006</v>
      </c>
      <c r="E8" s="141">
        <f>'resultados 3-12-2021'!R13</f>
        <v>0.27333333333333337</v>
      </c>
      <c r="F8" s="142">
        <v>0.41866666666666669</v>
      </c>
      <c r="G8" s="140">
        <v>0.28556666666666664</v>
      </c>
      <c r="H8" s="142">
        <v>0.42893333333333333</v>
      </c>
      <c r="I8" s="140">
        <v>0.29446666666666665</v>
      </c>
      <c r="J8" s="146">
        <f t="shared" si="0"/>
        <v>5</v>
      </c>
      <c r="K8" s="148">
        <v>0.4847333333333334</v>
      </c>
      <c r="L8" s="141">
        <v>0.4572</v>
      </c>
      <c r="M8" s="142">
        <v>0.47599999999999998</v>
      </c>
      <c r="N8" s="140">
        <v>0.46166666666666667</v>
      </c>
      <c r="O8" s="142">
        <v>0.49763333333333332</v>
      </c>
      <c r="P8" s="140">
        <v>0.48166666666666669</v>
      </c>
      <c r="Q8" s="150">
        <f t="shared" si="1"/>
        <v>5</v>
      </c>
      <c r="R8" s="148">
        <v>0.47373333333333334</v>
      </c>
      <c r="S8" s="141">
        <v>0.45216666666666666</v>
      </c>
      <c r="T8" s="142">
        <v>0.4496</v>
      </c>
      <c r="U8" s="140">
        <v>0.43203333333333332</v>
      </c>
      <c r="V8" s="142">
        <v>0.4384333333333334</v>
      </c>
      <c r="W8" s="140">
        <v>0.41889999999999999</v>
      </c>
    </row>
    <row r="9" spans="1:23" x14ac:dyDescent="0.25">
      <c r="A9" s="146">
        <f>'resultados 3-12-2021'!B14</f>
        <v>6</v>
      </c>
      <c r="B9" s="150">
        <f>'resultados 3-12-2021'!F14</f>
        <v>0.39760000000000001</v>
      </c>
      <c r="C9" s="150">
        <f>'resultados 3-12-2021'!J14</f>
        <v>0.40029999999999999</v>
      </c>
      <c r="D9" s="148">
        <f>'resultados 3-12-2021'!N14</f>
        <v>0.40456666666666669</v>
      </c>
      <c r="E9" s="141">
        <f>'resultados 3-12-2021'!R14</f>
        <v>0.27246666666666669</v>
      </c>
      <c r="F9" s="142">
        <v>0.41453333333333336</v>
      </c>
      <c r="G9" s="140">
        <v>0.28439999999999999</v>
      </c>
      <c r="H9" s="142">
        <v>0.4243333333333334</v>
      </c>
      <c r="I9" s="140">
        <v>0.29306666666666664</v>
      </c>
      <c r="J9" s="146">
        <f t="shared" si="0"/>
        <v>6</v>
      </c>
      <c r="K9" s="148">
        <v>0.47760000000000002</v>
      </c>
      <c r="L9" s="141">
        <v>0.44896666666666668</v>
      </c>
      <c r="M9" s="142">
        <v>0.47029999999999994</v>
      </c>
      <c r="N9" s="140">
        <v>0.45513333333333333</v>
      </c>
      <c r="O9" s="142">
        <v>0.4904</v>
      </c>
      <c r="P9" s="140">
        <v>0.47310000000000002</v>
      </c>
      <c r="Q9" s="150">
        <f t="shared" si="1"/>
        <v>6</v>
      </c>
      <c r="R9" s="148">
        <v>0.46670000000000006</v>
      </c>
      <c r="S9" s="141">
        <v>0.44333333333333336</v>
      </c>
      <c r="T9" s="142">
        <v>0.44259999999999994</v>
      </c>
      <c r="U9" s="140">
        <v>0.42383333333333334</v>
      </c>
      <c r="V9" s="142">
        <v>0.43293333333333334</v>
      </c>
      <c r="W9" s="140">
        <v>0.4124666666666667</v>
      </c>
    </row>
    <row r="10" spans="1:23" x14ac:dyDescent="0.25">
      <c r="A10" s="146">
        <f>'resultados 3-12-2021'!B15</f>
        <v>7</v>
      </c>
      <c r="B10" s="150">
        <f>'resultados 3-12-2021'!F15</f>
        <v>0.39766666666666667</v>
      </c>
      <c r="C10" s="150">
        <f>'resultados 3-12-2021'!J15</f>
        <v>0.39990000000000003</v>
      </c>
      <c r="D10" s="148">
        <f>'resultados 3-12-2021'!N15</f>
        <v>0.39963333333333334</v>
      </c>
      <c r="E10" s="141">
        <f>'resultados 3-12-2021'!R15</f>
        <v>0.27156666666666668</v>
      </c>
      <c r="F10" s="142">
        <v>0.41006666666666663</v>
      </c>
      <c r="G10" s="140">
        <v>0.28383333333333333</v>
      </c>
      <c r="H10" s="142">
        <v>0.41996666666666665</v>
      </c>
      <c r="I10" s="140">
        <v>0.2921333333333333</v>
      </c>
      <c r="J10" s="146">
        <f t="shared" si="0"/>
        <v>7</v>
      </c>
      <c r="K10" s="148">
        <v>0.47009999999999996</v>
      </c>
      <c r="L10" s="141">
        <v>0.44113333333333332</v>
      </c>
      <c r="M10" s="142">
        <v>0.46500000000000002</v>
      </c>
      <c r="N10" s="140">
        <v>0.44946666666666663</v>
      </c>
      <c r="O10" s="142">
        <v>0.4830666666666667</v>
      </c>
      <c r="P10" s="140">
        <v>0.46460000000000007</v>
      </c>
      <c r="Q10" s="150">
        <f t="shared" si="1"/>
        <v>7</v>
      </c>
      <c r="R10" s="148">
        <v>0.45953333333333335</v>
      </c>
      <c r="S10" s="141">
        <v>0.43413333333333332</v>
      </c>
      <c r="T10" s="142">
        <v>0.43566666666666665</v>
      </c>
      <c r="U10" s="140">
        <v>0.41593333333333332</v>
      </c>
      <c r="V10" s="142">
        <v>0.42696666666666666</v>
      </c>
      <c r="W10" s="140">
        <v>0.40416666666666662</v>
      </c>
    </row>
    <row r="11" spans="1:23" x14ac:dyDescent="0.25">
      <c r="A11" s="146">
        <f>'resultados 3-12-2021'!B16</f>
        <v>8</v>
      </c>
      <c r="B11" s="150">
        <f>'resultados 3-12-2021'!F16</f>
        <v>0.39746666666666663</v>
      </c>
      <c r="C11" s="150">
        <f>'resultados 3-12-2021'!J16</f>
        <v>0.39929999999999999</v>
      </c>
      <c r="D11" s="148">
        <f>'resultados 3-12-2021'!N16</f>
        <v>0.39573333333333333</v>
      </c>
      <c r="E11" s="141">
        <f>'resultados 3-12-2021'!R16</f>
        <v>0.27096666666666663</v>
      </c>
      <c r="F11" s="142">
        <v>0.40566666666666668</v>
      </c>
      <c r="G11" s="140">
        <v>0.28286666666666666</v>
      </c>
      <c r="H11" s="142">
        <v>0.41503333333333337</v>
      </c>
      <c r="I11" s="140">
        <v>0.29109999999999997</v>
      </c>
      <c r="J11" s="146">
        <f t="shared" si="0"/>
        <v>8</v>
      </c>
      <c r="K11" s="148">
        <v>0.46323333333333333</v>
      </c>
      <c r="L11" s="141">
        <v>0.43306666666666666</v>
      </c>
      <c r="M11" s="142">
        <v>0.45963333333333334</v>
      </c>
      <c r="N11" s="140">
        <v>0.44203333333333333</v>
      </c>
      <c r="O11" s="142">
        <v>0.47656666666666664</v>
      </c>
      <c r="P11" s="140">
        <v>0.45660000000000006</v>
      </c>
      <c r="Q11" s="150">
        <f t="shared" si="1"/>
        <v>8</v>
      </c>
      <c r="R11" s="148">
        <v>0.45273333333333327</v>
      </c>
      <c r="S11" s="141">
        <v>0.42563333333333336</v>
      </c>
      <c r="T11" s="142">
        <v>0.42883333333333334</v>
      </c>
      <c r="U11" s="140">
        <v>0.40743333333333337</v>
      </c>
      <c r="V11" s="142">
        <v>0.42149999999999999</v>
      </c>
      <c r="W11" s="140">
        <v>0.39796666666666664</v>
      </c>
    </row>
    <row r="12" spans="1:23" x14ac:dyDescent="0.25">
      <c r="A12" s="146">
        <f>'resultados 3-12-2021'!B17</f>
        <v>9</v>
      </c>
      <c r="B12" s="150">
        <f>'resultados 3-12-2021'!F17</f>
        <v>0.3977</v>
      </c>
      <c r="C12" s="150">
        <f>'resultados 3-12-2021'!J17</f>
        <v>0.39900000000000002</v>
      </c>
      <c r="D12" s="148">
        <f>'resultados 3-12-2021'!N17</f>
        <v>0.3926</v>
      </c>
      <c r="E12" s="141">
        <f>'resultados 3-12-2021'!R17</f>
        <v>0.27040000000000003</v>
      </c>
      <c r="F12" s="142">
        <v>0.40156666666666663</v>
      </c>
      <c r="G12" s="140">
        <v>0.28236666666666665</v>
      </c>
      <c r="H12" s="142">
        <v>0.41050000000000003</v>
      </c>
      <c r="I12" s="140">
        <v>0.29053333333333337</v>
      </c>
      <c r="J12" s="146">
        <f t="shared" si="0"/>
        <v>9</v>
      </c>
      <c r="K12" s="148">
        <v>0.45666666666666672</v>
      </c>
      <c r="L12" s="141">
        <v>0.42540000000000006</v>
      </c>
      <c r="M12" s="142">
        <v>0.45393333333333336</v>
      </c>
      <c r="N12" s="140">
        <v>0.43526666666666669</v>
      </c>
      <c r="O12" s="142">
        <v>0.47000000000000003</v>
      </c>
      <c r="P12" s="140">
        <v>0.44906666666666667</v>
      </c>
      <c r="Q12" s="150">
        <f t="shared" si="1"/>
        <v>9</v>
      </c>
      <c r="R12" s="148">
        <v>0.44636666666666663</v>
      </c>
      <c r="S12" s="141">
        <v>0.4175666666666667</v>
      </c>
      <c r="T12" s="142">
        <v>0.42206666666666665</v>
      </c>
      <c r="U12" s="140">
        <v>0.39976666666666666</v>
      </c>
      <c r="V12" s="142">
        <v>0.41616666666666663</v>
      </c>
      <c r="W12" s="140">
        <v>0.39100000000000001</v>
      </c>
    </row>
    <row r="13" spans="1:23" x14ac:dyDescent="0.25">
      <c r="A13" s="146">
        <f>'resultados 3-12-2021'!B18</f>
        <v>10</v>
      </c>
      <c r="B13" s="150">
        <f>'resultados 3-12-2021'!F18</f>
        <v>0.39750000000000002</v>
      </c>
      <c r="C13" s="150">
        <f>'resultados 3-12-2021'!J18</f>
        <v>0.39865</v>
      </c>
      <c r="D13" s="148">
        <f>'resultados 3-12-2021'!N18</f>
        <v>0.39573333333333333</v>
      </c>
      <c r="E13" s="141">
        <f>'resultados 3-12-2021'!R18</f>
        <v>0.26973333333333332</v>
      </c>
      <c r="F13" s="142">
        <v>0.39710000000000001</v>
      </c>
      <c r="G13" s="140">
        <v>0.28166666666666668</v>
      </c>
      <c r="H13" s="142">
        <v>0.40553333333333336</v>
      </c>
      <c r="I13" s="140">
        <v>0.2898</v>
      </c>
      <c r="J13" s="146">
        <f t="shared" si="0"/>
        <v>10</v>
      </c>
      <c r="K13" s="148">
        <v>0.44930000000000003</v>
      </c>
      <c r="L13" s="141">
        <v>0.41759999999999997</v>
      </c>
      <c r="M13" s="142">
        <v>0.44836666666666664</v>
      </c>
      <c r="N13" s="140">
        <v>0.42899999999999999</v>
      </c>
      <c r="O13" s="142">
        <v>0.4626333333333334</v>
      </c>
      <c r="P13" s="140">
        <v>0.44240000000000007</v>
      </c>
      <c r="Q13" s="150">
        <f t="shared" si="1"/>
        <v>10</v>
      </c>
      <c r="R13" s="148">
        <v>0.4395</v>
      </c>
      <c r="S13" s="141">
        <v>0.41023333333333328</v>
      </c>
      <c r="T13" s="142">
        <v>0.41520000000000001</v>
      </c>
      <c r="U13" s="140">
        <v>0.3919333333333333</v>
      </c>
      <c r="V13" s="142">
        <v>0.41066666666666668</v>
      </c>
      <c r="W13" s="140">
        <v>0.38400000000000006</v>
      </c>
    </row>
    <row r="14" spans="1:23" x14ac:dyDescent="0.25">
      <c r="A14" s="146">
        <f>'resultados 3-12-2021'!B19</f>
        <v>11</v>
      </c>
      <c r="B14" s="150">
        <f>'resultados 3-12-2021'!F19</f>
        <v>0.39756666666666662</v>
      </c>
      <c r="C14" s="150">
        <f>'resultados 3-12-2021'!J19</f>
        <v>0.39824999999999999</v>
      </c>
      <c r="D14" s="148">
        <f>'resultados 3-12-2021'!N19</f>
        <v>0.38570000000000004</v>
      </c>
      <c r="E14" s="141">
        <f>'resultados 3-12-2021'!R19</f>
        <v>0.26926666666666671</v>
      </c>
      <c r="F14" s="142">
        <v>0.39306666666666668</v>
      </c>
      <c r="G14" s="140">
        <v>0.28106666666666663</v>
      </c>
      <c r="H14" s="142">
        <v>0.40146666666666664</v>
      </c>
      <c r="I14" s="140">
        <v>0.28926666666666667</v>
      </c>
      <c r="J14" s="146">
        <f t="shared" si="0"/>
        <v>11</v>
      </c>
      <c r="K14" s="148">
        <v>0.44336666666666663</v>
      </c>
      <c r="L14" s="141">
        <v>0.41036666666666671</v>
      </c>
      <c r="M14" s="142">
        <v>0.44286666666666669</v>
      </c>
      <c r="N14" s="140">
        <v>0.4229</v>
      </c>
      <c r="O14" s="142">
        <v>0.45573333333333332</v>
      </c>
      <c r="P14" s="140">
        <v>0.43543333333333334</v>
      </c>
      <c r="Q14" s="150">
        <f t="shared" si="1"/>
        <v>11</v>
      </c>
      <c r="R14" s="148">
        <v>0.43290000000000006</v>
      </c>
      <c r="S14" s="141">
        <v>0.40256666666666668</v>
      </c>
      <c r="T14" s="142">
        <v>0.4084666666666667</v>
      </c>
      <c r="U14" s="140">
        <v>0.38423333333333337</v>
      </c>
      <c r="V14" s="142">
        <v>0.40516666666666667</v>
      </c>
      <c r="W14" s="140">
        <v>0.37716666666666665</v>
      </c>
    </row>
    <row r="15" spans="1:23" x14ac:dyDescent="0.25">
      <c r="A15" s="146">
        <f>'resultados 3-12-2021'!B20</f>
        <v>12</v>
      </c>
      <c r="B15" s="150">
        <f>'resultados 3-12-2021'!F20</f>
        <v>0.39746666666666663</v>
      </c>
      <c r="C15" s="150">
        <f>'resultados 3-12-2021'!J20</f>
        <v>0.39775000000000005</v>
      </c>
      <c r="D15" s="148">
        <f>'resultados 3-12-2021'!N20</f>
        <v>0.38726666666666665</v>
      </c>
      <c r="E15" s="141">
        <f>'resultados 3-12-2021'!R20</f>
        <v>0.26863333333333334</v>
      </c>
      <c r="F15" s="142">
        <v>0.38903333333333334</v>
      </c>
      <c r="G15" s="140">
        <v>0.28056666666666669</v>
      </c>
      <c r="H15" s="142">
        <v>0.39706666666666668</v>
      </c>
      <c r="I15" s="140">
        <v>0.28899999999999998</v>
      </c>
      <c r="J15" s="146">
        <f t="shared" si="0"/>
        <v>12</v>
      </c>
      <c r="K15" s="148">
        <v>0.43706666666666666</v>
      </c>
      <c r="L15" s="141">
        <v>0.4037</v>
      </c>
      <c r="M15" s="142">
        <v>0.43760000000000004</v>
      </c>
      <c r="N15" s="140">
        <v>0.41646666666666671</v>
      </c>
      <c r="O15" s="142">
        <v>0.4496</v>
      </c>
      <c r="P15" s="140">
        <v>0.42910000000000004</v>
      </c>
      <c r="Q15" s="150">
        <f t="shared" si="1"/>
        <v>12</v>
      </c>
      <c r="R15" s="148">
        <v>0.42670000000000002</v>
      </c>
      <c r="S15" s="141">
        <v>0.39599999999999996</v>
      </c>
      <c r="T15" s="142">
        <v>0.40216666666666673</v>
      </c>
      <c r="U15" s="140">
        <v>0.37749999999999995</v>
      </c>
      <c r="V15" s="142">
        <v>0.39999999999999997</v>
      </c>
      <c r="W15" s="140">
        <v>0.37153333333333333</v>
      </c>
    </row>
    <row r="16" spans="1:23" x14ac:dyDescent="0.25">
      <c r="A16" s="146">
        <f>'resultados 3-12-2021'!B21</f>
        <v>13</v>
      </c>
      <c r="B16" s="150">
        <f>'resultados 3-12-2021'!F21</f>
        <v>0.3977</v>
      </c>
      <c r="C16" s="150">
        <f>'resultados 3-12-2021'!J21</f>
        <v>0.39690000000000003</v>
      </c>
      <c r="D16" s="148">
        <f>'resultados 3-12-2021'!N21</f>
        <v>0.37453333333333333</v>
      </c>
      <c r="E16" s="141">
        <f>'resultados 3-12-2021'!R21</f>
        <v>0.26816666666666666</v>
      </c>
      <c r="F16" s="142">
        <v>0.38519999999999999</v>
      </c>
      <c r="G16" s="140">
        <v>0.2800333333333333</v>
      </c>
      <c r="H16" s="142">
        <v>0.39326666666666665</v>
      </c>
      <c r="I16" s="140">
        <v>0.28889999999999999</v>
      </c>
      <c r="J16" s="146">
        <f t="shared" si="0"/>
        <v>13</v>
      </c>
      <c r="K16" s="148">
        <v>0.43080000000000002</v>
      </c>
      <c r="L16" s="141">
        <v>0.39706666666666668</v>
      </c>
      <c r="M16" s="142">
        <v>0.43216666666666664</v>
      </c>
      <c r="N16" s="140">
        <v>0.41043333333333337</v>
      </c>
      <c r="O16" s="142">
        <v>0.44340000000000002</v>
      </c>
      <c r="P16" s="140">
        <v>0.42286666666666667</v>
      </c>
      <c r="Q16" s="150">
        <f t="shared" si="1"/>
        <v>13</v>
      </c>
      <c r="R16" s="148">
        <v>0.42070000000000002</v>
      </c>
      <c r="S16" s="141">
        <v>0.38899999999999996</v>
      </c>
      <c r="T16" s="142">
        <v>0.39603333333333329</v>
      </c>
      <c r="U16" s="140">
        <v>0.37053333333333333</v>
      </c>
      <c r="V16" s="142">
        <v>0.39453333333333335</v>
      </c>
      <c r="W16" s="140">
        <v>0.36499999999999999</v>
      </c>
    </row>
    <row r="17" spans="1:23" x14ac:dyDescent="0.25">
      <c r="A17" s="146">
        <f>'resultados 3-12-2021'!B22</f>
        <v>14</v>
      </c>
      <c r="B17" s="150">
        <f>'resultados 3-12-2021'!F22</f>
        <v>0.39779999999999999</v>
      </c>
      <c r="C17" s="150">
        <f>'resultados 3-12-2021'!J22</f>
        <v>0.39695000000000003</v>
      </c>
      <c r="D17" s="148">
        <f>'resultados 3-12-2021'!N22</f>
        <v>0.37070000000000003</v>
      </c>
      <c r="E17" s="141">
        <f>'resultados 3-12-2021'!R22</f>
        <v>0.2681</v>
      </c>
      <c r="F17" s="142">
        <v>0.38156666666666667</v>
      </c>
      <c r="G17" s="140">
        <v>0.27986666666666665</v>
      </c>
      <c r="H17" s="142">
        <v>0.38913333333333333</v>
      </c>
      <c r="I17" s="140">
        <v>0.28886666666666666</v>
      </c>
      <c r="J17" s="146">
        <f t="shared" si="0"/>
        <v>14</v>
      </c>
      <c r="K17" s="148">
        <v>0.42503333333333337</v>
      </c>
      <c r="L17" s="141">
        <v>0.39129999999999998</v>
      </c>
      <c r="M17" s="142">
        <v>0.42660000000000003</v>
      </c>
      <c r="N17" s="140">
        <v>0.4049666666666667</v>
      </c>
      <c r="O17" s="142">
        <v>0.43759999999999999</v>
      </c>
      <c r="P17" s="140">
        <v>0.41826666666666662</v>
      </c>
      <c r="Q17" s="150">
        <f t="shared" si="1"/>
        <v>14</v>
      </c>
      <c r="R17" s="148">
        <v>0.41526666666666667</v>
      </c>
      <c r="S17" s="141">
        <v>0.38336666666666669</v>
      </c>
      <c r="T17" s="142">
        <v>0.39040000000000002</v>
      </c>
      <c r="U17" s="140">
        <v>0.36456666666666665</v>
      </c>
      <c r="V17" s="142">
        <v>0.3900333333333334</v>
      </c>
      <c r="W17" s="140">
        <v>0.36013333333333336</v>
      </c>
    </row>
    <row r="18" spans="1:23" x14ac:dyDescent="0.25">
      <c r="A18" s="146">
        <f>'resultados 3-12-2021'!B23</f>
        <v>15</v>
      </c>
      <c r="B18" s="150">
        <f>'resultados 3-12-2021'!F23</f>
        <v>0.39793333333333331</v>
      </c>
      <c r="C18" s="150">
        <f>'resultados 3-12-2021'!J23</f>
        <v>0.39629999999999999</v>
      </c>
      <c r="D18" s="148">
        <f>'resultados 3-12-2021'!N23</f>
        <v>0.36680000000000001</v>
      </c>
      <c r="E18" s="141">
        <f>'resultados 3-12-2021'!R23</f>
        <v>0.2676</v>
      </c>
      <c r="F18" s="142">
        <v>0.37766666666666665</v>
      </c>
      <c r="G18" s="140">
        <v>0.27933333333333332</v>
      </c>
      <c r="H18" s="142">
        <v>0.38519999999999999</v>
      </c>
      <c r="I18" s="140">
        <v>0.28896666666666665</v>
      </c>
      <c r="J18" s="146">
        <f t="shared" si="0"/>
        <v>15</v>
      </c>
      <c r="K18" s="148">
        <v>0.41920000000000002</v>
      </c>
      <c r="L18" s="141">
        <v>0.38539999999999996</v>
      </c>
      <c r="M18" s="142">
        <v>0.42130000000000001</v>
      </c>
      <c r="N18" s="140">
        <v>0.39910000000000001</v>
      </c>
      <c r="O18" s="142">
        <v>0.43203333333333332</v>
      </c>
      <c r="P18" s="140">
        <v>0.41283333333333333</v>
      </c>
      <c r="Q18" s="150">
        <f t="shared" si="1"/>
        <v>15</v>
      </c>
      <c r="R18" s="148">
        <v>0.40956666666666663</v>
      </c>
      <c r="S18" s="141">
        <v>0.37723333333333331</v>
      </c>
      <c r="T18" s="142">
        <v>0.38416666666666671</v>
      </c>
      <c r="U18" s="140">
        <v>0.35880000000000001</v>
      </c>
      <c r="V18" s="142">
        <v>0.38473333333333332</v>
      </c>
      <c r="W18" s="140">
        <v>0.35476666666666667</v>
      </c>
    </row>
    <row r="19" spans="1:23" x14ac:dyDescent="0.25">
      <c r="A19" s="146">
        <f>'resultados 3-12-2021'!B24</f>
        <v>16</v>
      </c>
      <c r="B19" s="150">
        <f>'resultados 3-12-2021'!F24</f>
        <v>0.39766666666666667</v>
      </c>
      <c r="C19" s="150">
        <f>'resultados 3-12-2021'!J24</f>
        <v>0.39585000000000004</v>
      </c>
      <c r="D19" s="148">
        <f>'resultados 3-12-2021'!N24</f>
        <v>0.36303333333333332</v>
      </c>
      <c r="E19" s="141">
        <f>'resultados 3-12-2021'!R24</f>
        <v>0.2673666666666667</v>
      </c>
      <c r="F19" s="142">
        <v>0.3739333333333334</v>
      </c>
      <c r="G19" s="140">
        <v>0.27896666666666664</v>
      </c>
      <c r="H19" s="142">
        <v>0.38140000000000002</v>
      </c>
      <c r="I19" s="140">
        <v>0.28893333333333332</v>
      </c>
      <c r="J19" s="146">
        <f t="shared" si="0"/>
        <v>16</v>
      </c>
      <c r="K19" s="148">
        <v>0.41386666666666666</v>
      </c>
      <c r="L19" s="141">
        <v>0.3793333333333333</v>
      </c>
      <c r="M19" s="142">
        <v>0.41593333333333332</v>
      </c>
      <c r="N19" s="140">
        <v>0.3934333333333333</v>
      </c>
      <c r="O19" s="142">
        <v>0.42676666666666668</v>
      </c>
      <c r="P19" s="140">
        <v>0.40916666666666668</v>
      </c>
      <c r="Q19" s="150">
        <f t="shared" si="1"/>
        <v>16</v>
      </c>
      <c r="R19" s="148">
        <v>0.4044666666666667</v>
      </c>
      <c r="S19" s="141">
        <v>0.3715</v>
      </c>
      <c r="T19" s="142">
        <v>0.37890000000000001</v>
      </c>
      <c r="U19" s="140">
        <v>0.35276666666666667</v>
      </c>
      <c r="V19" s="142">
        <v>0.38013333333333338</v>
      </c>
      <c r="W19" s="140">
        <v>0.34893333333333332</v>
      </c>
    </row>
    <row r="20" spans="1:23" x14ac:dyDescent="0.25">
      <c r="A20" s="146">
        <f>'resultados 3-12-2021'!B25</f>
        <v>17</v>
      </c>
      <c r="B20" s="150">
        <f>'resultados 3-12-2021'!F25</f>
        <v>0.39766666666666667</v>
      </c>
      <c r="C20" s="150">
        <f>'resultados 3-12-2021'!J25</f>
        <v>0.39534999999999998</v>
      </c>
      <c r="D20" s="148">
        <f>'resultados 3-12-2021'!N25</f>
        <v>0.35926666666666662</v>
      </c>
      <c r="E20" s="141">
        <f>'resultados 3-12-2021'!R25</f>
        <v>0.26723333333333338</v>
      </c>
      <c r="F20" s="142">
        <v>0.37010000000000004</v>
      </c>
      <c r="G20" s="140">
        <v>0.27876666666666666</v>
      </c>
      <c r="H20" s="142">
        <v>0.37763333333333327</v>
      </c>
      <c r="I20" s="140">
        <v>0.28896666666666665</v>
      </c>
      <c r="J20" s="146">
        <f t="shared" si="0"/>
        <v>17</v>
      </c>
      <c r="K20" s="148">
        <v>0.40860000000000002</v>
      </c>
      <c r="L20" s="141">
        <v>0.37436666666666668</v>
      </c>
      <c r="M20" s="142">
        <v>0.41103333333333331</v>
      </c>
      <c r="N20" s="140">
        <v>0.38750000000000001</v>
      </c>
      <c r="O20" s="142">
        <v>0.42166666666666669</v>
      </c>
      <c r="P20" s="140">
        <v>0.40546666666666664</v>
      </c>
      <c r="Q20" s="150">
        <f t="shared" si="1"/>
        <v>17</v>
      </c>
      <c r="R20" s="148">
        <v>0.39909999999999995</v>
      </c>
      <c r="S20" s="141">
        <v>0.36643333333333333</v>
      </c>
      <c r="T20" s="142">
        <v>0.37349999999999994</v>
      </c>
      <c r="U20" s="140">
        <v>0.34749999999999998</v>
      </c>
      <c r="V20" s="142">
        <v>0.3755</v>
      </c>
      <c r="W20" s="140">
        <v>0.34426666666666667</v>
      </c>
    </row>
    <row r="21" spans="1:23" x14ac:dyDescent="0.25">
      <c r="A21" s="146">
        <f>'resultados 3-12-2021'!B26</f>
        <v>18</v>
      </c>
      <c r="B21" s="150">
        <f>'resultados 3-12-2021'!F26</f>
        <v>0.39756666666666662</v>
      </c>
      <c r="C21" s="150">
        <f>'resultados 3-12-2021'!J26</f>
        <v>0.39465</v>
      </c>
      <c r="D21" s="148">
        <f>'resultados 3-12-2021'!N26</f>
        <v>0.35586666666666672</v>
      </c>
      <c r="E21" s="141">
        <f>'resultados 3-12-2021'!R26</f>
        <v>0.26696666666666663</v>
      </c>
      <c r="F21" s="142">
        <v>0.36686666666666667</v>
      </c>
      <c r="G21" s="140">
        <v>0.27853333333333335</v>
      </c>
      <c r="H21" s="142">
        <v>0.37396666666666672</v>
      </c>
      <c r="I21" s="140">
        <v>0.28876666666666667</v>
      </c>
      <c r="J21" s="146">
        <f t="shared" si="0"/>
        <v>18</v>
      </c>
      <c r="K21" s="148">
        <v>0.40349999999999997</v>
      </c>
      <c r="L21" s="141">
        <v>0.3695</v>
      </c>
      <c r="M21" s="142">
        <v>0.4064666666666667</v>
      </c>
      <c r="N21" s="140">
        <v>0.38206666666666661</v>
      </c>
      <c r="O21" s="142">
        <v>0.41749999999999998</v>
      </c>
      <c r="P21" s="140">
        <v>0.40243333333333337</v>
      </c>
      <c r="Q21" s="150">
        <f t="shared" si="1"/>
        <v>18</v>
      </c>
      <c r="R21" s="148">
        <v>0.39413333333333328</v>
      </c>
      <c r="S21" s="141">
        <v>0.36189999999999994</v>
      </c>
      <c r="T21" s="142">
        <v>0.36853333333333332</v>
      </c>
      <c r="U21" s="140">
        <v>0.34233333333333338</v>
      </c>
      <c r="V21" s="142">
        <v>0.37113333333333332</v>
      </c>
      <c r="W21" s="140">
        <v>0.34003333333333335</v>
      </c>
    </row>
    <row r="22" spans="1:23" x14ac:dyDescent="0.25">
      <c r="A22" s="146">
        <f>'resultados 3-12-2021'!B27</f>
        <v>19</v>
      </c>
      <c r="B22" s="150">
        <f>'resultados 3-12-2021'!F27</f>
        <v>0.39756666666666668</v>
      </c>
      <c r="C22" s="150">
        <f>'resultados 3-12-2021'!J27</f>
        <v>0.39444999999999997</v>
      </c>
      <c r="D22" s="148">
        <f>'resultados 3-12-2021'!N27</f>
        <v>0.35223333333333334</v>
      </c>
      <c r="E22" s="141">
        <f>'resultados 3-12-2021'!R27</f>
        <v>0.2669333333333333</v>
      </c>
      <c r="F22" s="142">
        <v>0.36356666666666665</v>
      </c>
      <c r="G22" s="140">
        <v>0.27850000000000003</v>
      </c>
      <c r="H22" s="142">
        <v>0.3705</v>
      </c>
      <c r="I22" s="140">
        <v>0.28876666666666667</v>
      </c>
      <c r="J22" s="146">
        <f t="shared" si="0"/>
        <v>19</v>
      </c>
      <c r="K22" s="148">
        <v>0.39973333333333333</v>
      </c>
      <c r="L22" s="141">
        <v>0.36460000000000004</v>
      </c>
      <c r="M22" s="142">
        <v>0.40186666666666665</v>
      </c>
      <c r="N22" s="140">
        <v>0.37680000000000002</v>
      </c>
      <c r="O22" s="142">
        <v>0.41359999999999997</v>
      </c>
      <c r="P22" s="140">
        <v>0.40113333333333329</v>
      </c>
      <c r="Q22" s="150">
        <f t="shared" si="1"/>
        <v>19</v>
      </c>
      <c r="R22" s="148">
        <v>0.3891</v>
      </c>
      <c r="S22" s="141">
        <v>0.35726666666666668</v>
      </c>
      <c r="T22" s="142">
        <v>0.36323333333333335</v>
      </c>
      <c r="U22" s="140">
        <v>0.33689999999999998</v>
      </c>
      <c r="V22" s="142">
        <v>0.36663333333333331</v>
      </c>
      <c r="W22" s="140">
        <v>0.33446666666666669</v>
      </c>
    </row>
    <row r="23" spans="1:23" x14ac:dyDescent="0.25">
      <c r="A23" s="146">
        <f>'resultados 3-12-2021'!B28</f>
        <v>20</v>
      </c>
      <c r="B23" s="150">
        <f>'resultados 3-12-2021'!F28</f>
        <v>0.39743333333333331</v>
      </c>
      <c r="C23" s="150">
        <f>'resultados 3-12-2021'!J28</f>
        <v>0.39375000000000004</v>
      </c>
      <c r="D23" s="148">
        <f>'resultados 3-12-2021'!N28</f>
        <v>0.34896666666666665</v>
      </c>
      <c r="E23" s="141">
        <f>'resultados 3-12-2021'!R28</f>
        <v>0.26663333333333333</v>
      </c>
      <c r="F23" s="142">
        <v>0.36033333333333334</v>
      </c>
      <c r="G23" s="140">
        <v>0.27843333333333337</v>
      </c>
      <c r="H23" s="142">
        <v>0.36730000000000002</v>
      </c>
      <c r="I23" s="140">
        <v>0.2888</v>
      </c>
      <c r="J23" s="146">
        <f t="shared" si="0"/>
        <v>20</v>
      </c>
      <c r="K23" s="148">
        <v>0.39446666666666669</v>
      </c>
      <c r="L23" s="141">
        <v>0.36093333333333333</v>
      </c>
      <c r="M23" s="142">
        <v>0.39683333333333332</v>
      </c>
      <c r="N23" s="140">
        <v>0.37206666666666671</v>
      </c>
      <c r="O23" s="142">
        <v>0.41086666666666671</v>
      </c>
      <c r="P23" s="140">
        <v>0.39963333333333334</v>
      </c>
      <c r="Q23" s="150">
        <f t="shared" si="1"/>
        <v>20</v>
      </c>
      <c r="R23" s="148">
        <v>0.38423333333333337</v>
      </c>
      <c r="S23" s="141">
        <v>0.35379999999999995</v>
      </c>
      <c r="T23" s="142">
        <v>0.35866666666666663</v>
      </c>
      <c r="U23" s="140">
        <v>0.33229999999999998</v>
      </c>
      <c r="V23" s="142">
        <v>0.36233333333333334</v>
      </c>
      <c r="W23" s="140">
        <v>0.32956666666666667</v>
      </c>
    </row>
    <row r="24" spans="1:23" x14ac:dyDescent="0.25">
      <c r="A24" s="146">
        <f>'resultados 3-12-2021'!B29</f>
        <v>21</v>
      </c>
      <c r="B24" s="150">
        <f>'resultados 3-12-2021'!F29</f>
        <v>0.39756666666666668</v>
      </c>
      <c r="C24" s="150">
        <f>'resultados 3-12-2021'!J29</f>
        <v>0.39319999999999999</v>
      </c>
      <c r="D24" s="148">
        <f>'resultados 3-12-2021'!N29</f>
        <v>0.34570000000000006</v>
      </c>
      <c r="E24" s="141">
        <f>'resultados 3-12-2021'!R29</f>
        <v>0.2663666666666667</v>
      </c>
      <c r="F24" s="142">
        <v>0.35719999999999996</v>
      </c>
      <c r="G24" s="140">
        <v>0.27823333333333333</v>
      </c>
      <c r="H24" s="142">
        <v>0.36413333333333336</v>
      </c>
      <c r="I24" s="140">
        <v>0.28843333333333332</v>
      </c>
      <c r="J24" s="146">
        <f t="shared" si="0"/>
        <v>21</v>
      </c>
      <c r="K24" s="148">
        <v>0.3903666666666667</v>
      </c>
      <c r="L24" s="141">
        <v>0.35749999999999998</v>
      </c>
      <c r="M24" s="142">
        <v>0.39273333333333332</v>
      </c>
      <c r="N24" s="140">
        <v>0.36716666666666664</v>
      </c>
      <c r="O24" s="142">
        <v>0.40840000000000004</v>
      </c>
      <c r="P24" s="140">
        <v>0.39893333333333336</v>
      </c>
      <c r="Q24" s="150">
        <f t="shared" si="1"/>
        <v>21</v>
      </c>
      <c r="R24" s="148">
        <v>0.37969999999999998</v>
      </c>
      <c r="S24" s="141">
        <v>0.35103333333333336</v>
      </c>
      <c r="T24" s="142">
        <v>0.3540666666666667</v>
      </c>
      <c r="U24" s="140">
        <v>0.3281</v>
      </c>
      <c r="V24" s="142">
        <v>0.35816666666666669</v>
      </c>
      <c r="W24" s="140">
        <v>0.32569999999999999</v>
      </c>
    </row>
    <row r="25" spans="1:23" x14ac:dyDescent="0.25">
      <c r="A25" s="146">
        <f>'resultados 3-12-2021'!B30</f>
        <v>22</v>
      </c>
      <c r="B25" s="150">
        <f>'resultados 3-12-2021'!F30</f>
        <v>0.39726666666666666</v>
      </c>
      <c r="C25" s="150">
        <f>'resultados 3-12-2021'!J30</f>
        <v>0.39265</v>
      </c>
      <c r="D25" s="148">
        <f>'resultados 3-12-2021'!N30</f>
        <v>0.3422</v>
      </c>
      <c r="E25" s="141">
        <f>'resultados 3-12-2021'!R30</f>
        <v>0.26623333333333338</v>
      </c>
      <c r="F25" s="142">
        <v>0.35390000000000005</v>
      </c>
      <c r="G25" s="140">
        <v>0.27810000000000001</v>
      </c>
      <c r="H25" s="142">
        <v>0.3609</v>
      </c>
      <c r="I25" s="140">
        <v>0.2881333333333333</v>
      </c>
      <c r="J25" s="146">
        <f t="shared" si="0"/>
        <v>22</v>
      </c>
      <c r="K25" s="148">
        <v>0.38633333333333336</v>
      </c>
      <c r="L25" s="141">
        <v>0.35510000000000003</v>
      </c>
      <c r="M25" s="142">
        <v>0.3886</v>
      </c>
      <c r="N25" s="140">
        <v>0.36326666666666663</v>
      </c>
      <c r="O25" s="142">
        <v>0.40626666666666661</v>
      </c>
      <c r="P25" s="140">
        <v>0.39783333333333332</v>
      </c>
      <c r="Q25" s="150">
        <f t="shared" si="1"/>
        <v>22</v>
      </c>
      <c r="R25" s="148">
        <v>0.37506666666666666</v>
      </c>
      <c r="S25" s="141">
        <v>0.34906666666666664</v>
      </c>
      <c r="T25" s="142">
        <v>0.34943333333333332</v>
      </c>
      <c r="U25" s="140">
        <v>0.32386666666666669</v>
      </c>
      <c r="V25" s="142">
        <v>0.35439999999999999</v>
      </c>
      <c r="W25" s="140">
        <v>0.32123333333333332</v>
      </c>
    </row>
    <row r="26" spans="1:23" x14ac:dyDescent="0.25">
      <c r="A26" s="146">
        <f>'resultados 3-12-2021'!B31</f>
        <v>23</v>
      </c>
      <c r="B26" s="150">
        <f>'resultados 3-12-2021'!F31</f>
        <v>0.39706666666666668</v>
      </c>
      <c r="C26" s="150">
        <f>'resultados 3-12-2021'!J31</f>
        <v>0.39215</v>
      </c>
      <c r="D26" s="148">
        <f>'resultados 3-12-2021'!N31</f>
        <v>0.33916666666666667</v>
      </c>
      <c r="E26" s="141">
        <f>'resultados 3-12-2021'!R31</f>
        <v>0.26603333333333329</v>
      </c>
      <c r="F26" s="142">
        <v>0.35089999999999999</v>
      </c>
      <c r="G26" s="140">
        <v>0.2782</v>
      </c>
      <c r="H26" s="142">
        <v>0.35779999999999995</v>
      </c>
      <c r="I26" s="140">
        <v>0.28773333333333334</v>
      </c>
      <c r="J26" s="146">
        <f t="shared" si="0"/>
        <v>23</v>
      </c>
      <c r="K26" s="148">
        <v>0.3831</v>
      </c>
      <c r="L26" s="141">
        <v>0.35329999999999995</v>
      </c>
      <c r="M26" s="142">
        <v>0.38430000000000003</v>
      </c>
      <c r="N26" s="140">
        <v>0.35860000000000003</v>
      </c>
      <c r="O26" s="142">
        <v>0.40486666666666665</v>
      </c>
      <c r="P26" s="140">
        <v>0.39763333333333334</v>
      </c>
      <c r="Q26" s="150">
        <f t="shared" si="1"/>
        <v>23</v>
      </c>
      <c r="R26" s="148">
        <v>0.37076666666666663</v>
      </c>
      <c r="S26" s="141">
        <v>0.34713333333333329</v>
      </c>
      <c r="T26" s="142">
        <v>0.3453</v>
      </c>
      <c r="U26" s="140">
        <v>0.31993333333333335</v>
      </c>
      <c r="V26" s="142">
        <v>0.35086666666666666</v>
      </c>
      <c r="W26" s="140">
        <v>0.31713333333333332</v>
      </c>
    </row>
    <row r="27" spans="1:23" x14ac:dyDescent="0.25">
      <c r="A27" s="146">
        <f>'resultados 3-12-2021'!B32</f>
        <v>24</v>
      </c>
      <c r="B27" s="150">
        <f>'resultados 3-12-2021'!F32</f>
        <v>0.39700000000000002</v>
      </c>
      <c r="C27" s="150">
        <f>'resultados 3-12-2021'!J32</f>
        <v>0.39155000000000001</v>
      </c>
      <c r="D27" s="148">
        <f>'resultados 3-12-2021'!N32</f>
        <v>0.33626666666666666</v>
      </c>
      <c r="E27" s="141">
        <f>'resultados 3-12-2021'!R32</f>
        <v>0.26609999999999995</v>
      </c>
      <c r="F27" s="142">
        <v>0.34816666666666668</v>
      </c>
      <c r="G27" s="140">
        <v>0.27799999999999997</v>
      </c>
      <c r="H27" s="142">
        <v>0.35459999999999997</v>
      </c>
      <c r="I27" s="140">
        <v>0.28743333333333337</v>
      </c>
      <c r="J27" s="146">
        <f t="shared" si="0"/>
        <v>24</v>
      </c>
      <c r="K27" s="148">
        <v>0.38059999999999999</v>
      </c>
      <c r="L27" s="141">
        <v>0.35159999999999997</v>
      </c>
      <c r="M27" s="142">
        <v>0.38043333333333335</v>
      </c>
      <c r="N27" s="140">
        <v>0.35400000000000004</v>
      </c>
      <c r="O27" s="142">
        <v>0.40323333333333333</v>
      </c>
      <c r="P27" s="140">
        <v>0.39683333333333337</v>
      </c>
      <c r="Q27" s="150">
        <f t="shared" si="1"/>
        <v>24</v>
      </c>
      <c r="R27" s="148">
        <v>0.36646666666666672</v>
      </c>
      <c r="S27" s="141">
        <v>0.34676666666666667</v>
      </c>
      <c r="T27" s="142">
        <v>0.34089999999999998</v>
      </c>
      <c r="U27" s="140">
        <v>0.31639999999999996</v>
      </c>
      <c r="V27" s="142">
        <v>0.34656666666666663</v>
      </c>
      <c r="W27" s="140">
        <v>0.31279999999999997</v>
      </c>
    </row>
    <row r="28" spans="1:23" x14ac:dyDescent="0.25">
      <c r="A28" s="146">
        <f>'resultados 3-12-2021'!B33</f>
        <v>25</v>
      </c>
      <c r="B28" s="150">
        <f>'resultados 3-12-2021'!F33</f>
        <v>0.39706666666666668</v>
      </c>
      <c r="C28" s="150">
        <f>'resultados 3-12-2021'!J33</f>
        <v>0.3911</v>
      </c>
      <c r="D28" s="148">
        <f>'resultados 3-12-2021'!N33</f>
        <v>0.3332</v>
      </c>
      <c r="E28" s="141">
        <f>'resultados 3-12-2021'!R33</f>
        <v>0.26603333333333334</v>
      </c>
      <c r="F28" s="142">
        <v>0.34520000000000001</v>
      </c>
      <c r="G28" s="140">
        <v>0.27806666666666663</v>
      </c>
      <c r="H28" s="142">
        <v>0.35183333333333328</v>
      </c>
      <c r="I28" s="140">
        <v>0.28720000000000001</v>
      </c>
      <c r="J28" s="146">
        <f t="shared" si="0"/>
        <v>25</v>
      </c>
      <c r="K28" s="148">
        <v>0.37833333333333335</v>
      </c>
      <c r="L28" s="141">
        <v>0.3499666666666667</v>
      </c>
      <c r="M28" s="142">
        <v>0.37643333333333334</v>
      </c>
      <c r="N28" s="140">
        <v>0.3496333333333333</v>
      </c>
      <c r="O28" s="142">
        <v>0.40266666666666667</v>
      </c>
      <c r="P28" s="140">
        <v>0.39656666666666673</v>
      </c>
      <c r="Q28" s="150">
        <f t="shared" si="1"/>
        <v>25</v>
      </c>
      <c r="R28" s="148">
        <v>0.36246666666666671</v>
      </c>
      <c r="S28" s="141">
        <v>0.34546666666666664</v>
      </c>
      <c r="T28" s="142">
        <v>0.33676666666666666</v>
      </c>
      <c r="U28" s="140">
        <v>0.31303333333333333</v>
      </c>
      <c r="V28" s="142">
        <v>0.34273333333333333</v>
      </c>
      <c r="W28" s="140">
        <v>0.31006666666666666</v>
      </c>
    </row>
    <row r="29" spans="1:23" x14ac:dyDescent="0.25">
      <c r="A29" s="146">
        <f>'resultados 3-12-2021'!B34</f>
        <v>26</v>
      </c>
      <c r="B29" s="150">
        <f>'resultados 3-12-2021'!F34</f>
        <v>0.39650000000000002</v>
      </c>
      <c r="C29" s="150">
        <f>'resultados 3-12-2021'!J34</f>
        <v>0.39055000000000001</v>
      </c>
      <c r="D29" s="148">
        <f>'resultados 3-12-2021'!N34</f>
        <v>0.33013333333333333</v>
      </c>
      <c r="E29" s="141">
        <f>'resultados 3-12-2021'!R34</f>
        <v>0.26619999999999999</v>
      </c>
      <c r="F29" s="142">
        <v>0.34226666666666666</v>
      </c>
      <c r="G29" s="140">
        <v>0.27839999999999998</v>
      </c>
      <c r="H29" s="142">
        <v>0.34876666666666667</v>
      </c>
      <c r="I29" s="140">
        <v>0.28696666666666665</v>
      </c>
      <c r="J29" s="146">
        <f t="shared" si="0"/>
        <v>26</v>
      </c>
      <c r="K29" s="148">
        <v>0.37626666666666669</v>
      </c>
      <c r="L29" s="141">
        <v>0.34910000000000002</v>
      </c>
      <c r="M29" s="142">
        <v>0.37259999999999999</v>
      </c>
      <c r="N29" s="140">
        <v>0.34523333333333328</v>
      </c>
      <c r="O29" s="142">
        <v>0.40256666666666668</v>
      </c>
      <c r="P29" s="140">
        <v>0.39636666666666659</v>
      </c>
      <c r="Q29" s="150">
        <f t="shared" si="1"/>
        <v>26</v>
      </c>
      <c r="R29" s="148">
        <v>0.3589</v>
      </c>
      <c r="S29" s="141">
        <v>0.34473333333333334</v>
      </c>
      <c r="T29" s="142">
        <v>0.33266666666666667</v>
      </c>
      <c r="U29" s="140">
        <v>0.31029999999999996</v>
      </c>
      <c r="V29" s="142">
        <v>0.34</v>
      </c>
      <c r="W29" s="140">
        <v>0.30630000000000002</v>
      </c>
    </row>
    <row r="30" spans="1:23" x14ac:dyDescent="0.25">
      <c r="A30" s="146">
        <f>'resultados 3-12-2021'!B35</f>
        <v>27</v>
      </c>
      <c r="B30" s="150">
        <f>'resultados 3-12-2021'!F35</f>
        <v>0.39650000000000002</v>
      </c>
      <c r="C30" s="150">
        <f>'resultados 3-12-2021'!J35</f>
        <v>0.39024999999999999</v>
      </c>
      <c r="D30" s="148">
        <f>'resultados 3-12-2021'!N35</f>
        <v>0.32713333333333333</v>
      </c>
      <c r="E30" s="141">
        <f>'resultados 3-12-2021'!R35</f>
        <v>0.26650000000000001</v>
      </c>
      <c r="F30" s="142">
        <v>0.33949999999999997</v>
      </c>
      <c r="G30" s="140">
        <v>0.27826666666666666</v>
      </c>
      <c r="H30" s="142">
        <v>0.34603333333333336</v>
      </c>
      <c r="I30" s="140">
        <v>0.28660000000000002</v>
      </c>
      <c r="J30" s="146">
        <f t="shared" si="0"/>
        <v>27</v>
      </c>
      <c r="K30" s="148">
        <v>0.37543333333333334</v>
      </c>
      <c r="L30" s="141">
        <v>0.34866666666666668</v>
      </c>
      <c r="M30" s="142">
        <v>0.36880000000000002</v>
      </c>
      <c r="N30" s="140">
        <v>0.34113333333333334</v>
      </c>
      <c r="O30" s="142">
        <v>0.40189999999999998</v>
      </c>
      <c r="P30" s="140">
        <v>0.39643333333333336</v>
      </c>
      <c r="Q30" s="150">
        <f t="shared" si="1"/>
        <v>27</v>
      </c>
      <c r="R30" s="148">
        <v>0.35546666666666665</v>
      </c>
      <c r="S30" s="141">
        <v>0.34466666666666668</v>
      </c>
      <c r="T30" s="142">
        <v>0.32900000000000001</v>
      </c>
      <c r="U30" s="140">
        <v>0.30806666666666666</v>
      </c>
      <c r="V30" s="142">
        <v>0.33733333333333332</v>
      </c>
      <c r="W30" s="140">
        <v>0.30299999999999999</v>
      </c>
    </row>
    <row r="31" spans="1:23" x14ac:dyDescent="0.25">
      <c r="A31" s="146">
        <f>'resultados 3-12-2021'!B36</f>
        <v>28</v>
      </c>
      <c r="B31" s="150">
        <f>'resultados 3-12-2021'!F36</f>
        <v>0.39603333333333329</v>
      </c>
      <c r="C31" s="150">
        <f>'resultados 3-12-2021'!J36</f>
        <v>0.3896</v>
      </c>
      <c r="D31" s="148">
        <f>'resultados 3-12-2021'!N36</f>
        <v>0.32413333333333338</v>
      </c>
      <c r="E31" s="141">
        <f>'resultados 3-12-2021'!R36</f>
        <v>0.26646666666666668</v>
      </c>
      <c r="F31" s="142">
        <v>0.33643333333333336</v>
      </c>
      <c r="G31" s="140">
        <v>0.2784666666666667</v>
      </c>
      <c r="H31" s="142">
        <v>0.34319999999999995</v>
      </c>
      <c r="I31" s="140">
        <v>0.28613333333333335</v>
      </c>
      <c r="J31" s="146">
        <f t="shared" si="0"/>
        <v>28</v>
      </c>
      <c r="K31" s="148">
        <v>0.37459999999999999</v>
      </c>
      <c r="L31" s="141">
        <v>0.34820000000000001</v>
      </c>
      <c r="M31" s="142">
        <v>0.36499999999999999</v>
      </c>
      <c r="N31" s="140">
        <v>0.33713333333333334</v>
      </c>
      <c r="O31" s="142">
        <v>0.40179999999999999</v>
      </c>
      <c r="P31" s="140">
        <v>0.39510000000000001</v>
      </c>
      <c r="Q31" s="150">
        <f t="shared" si="1"/>
        <v>28</v>
      </c>
      <c r="R31" s="148">
        <v>0.35249999999999998</v>
      </c>
      <c r="S31" s="141">
        <v>0.34426666666666667</v>
      </c>
      <c r="T31" s="142">
        <v>0.32546666666666663</v>
      </c>
      <c r="U31" s="140">
        <v>0.30599999999999999</v>
      </c>
      <c r="V31" s="142">
        <v>0.33383333333333337</v>
      </c>
      <c r="W31" s="140">
        <v>0.29909999999999998</v>
      </c>
    </row>
    <row r="32" spans="1:23" x14ac:dyDescent="0.25">
      <c r="A32" s="146">
        <f>'resultados 3-12-2021'!B37</f>
        <v>29</v>
      </c>
      <c r="B32" s="150">
        <f>'resultados 3-12-2021'!F37</f>
        <v>0.39579999999999999</v>
      </c>
      <c r="C32" s="150">
        <f>'resultados 3-12-2021'!J37</f>
        <v>0.3891</v>
      </c>
      <c r="D32" s="148">
        <f>'resultados 3-12-2021'!N37</f>
        <v>0.3213333333333333</v>
      </c>
      <c r="E32" s="141">
        <f>'resultados 3-12-2021'!R37</f>
        <v>0.26683333333333331</v>
      </c>
      <c r="F32" s="142">
        <v>0.33353333333333329</v>
      </c>
      <c r="G32" s="140">
        <v>0.27860000000000001</v>
      </c>
      <c r="H32" s="142">
        <v>0.34033333333333332</v>
      </c>
      <c r="I32" s="140">
        <v>0.28603333333333331</v>
      </c>
      <c r="J32" s="146">
        <f t="shared" si="0"/>
        <v>29</v>
      </c>
      <c r="K32" s="148">
        <v>0.37423333333333336</v>
      </c>
      <c r="L32" s="141">
        <v>0.34810000000000002</v>
      </c>
      <c r="M32" s="142">
        <v>0.36176666666666663</v>
      </c>
      <c r="N32" s="140">
        <v>0.33416666666666667</v>
      </c>
      <c r="O32" s="142">
        <v>0.40119999999999995</v>
      </c>
      <c r="P32" s="140">
        <v>0.3948666666666667</v>
      </c>
      <c r="Q32" s="150">
        <f t="shared" si="1"/>
        <v>29</v>
      </c>
      <c r="R32" s="148">
        <v>0.35003333333333336</v>
      </c>
      <c r="S32" s="141">
        <v>0.34406666666666669</v>
      </c>
      <c r="T32" s="142">
        <v>0.32159999999999994</v>
      </c>
      <c r="U32" s="140">
        <v>0.30519999999999997</v>
      </c>
      <c r="V32" s="142">
        <v>0.33003333333333335</v>
      </c>
      <c r="W32" s="140">
        <v>0.2956333333333333</v>
      </c>
    </row>
    <row r="33" spans="1:23" x14ac:dyDescent="0.25">
      <c r="A33" s="146">
        <f>'resultados 3-12-2021'!B38</f>
        <v>30</v>
      </c>
      <c r="B33" s="150">
        <f>'resultados 3-12-2021'!F38</f>
        <v>0.3954333333333333</v>
      </c>
      <c r="C33" s="150">
        <f>'resultados 3-12-2021'!J38</f>
        <v>0.38885000000000003</v>
      </c>
      <c r="D33" s="148">
        <f>'resultados 3-12-2021'!N38</f>
        <v>0.31859999999999999</v>
      </c>
      <c r="E33" s="141">
        <f>'resultados 3-12-2021'!R38</f>
        <v>0.26706666666666667</v>
      </c>
      <c r="F33" s="142">
        <v>0.33076666666666665</v>
      </c>
      <c r="G33" s="140">
        <v>0.27873333333333333</v>
      </c>
      <c r="H33" s="142">
        <v>0.33746666666666664</v>
      </c>
      <c r="I33" s="140">
        <v>0.28583333333333333</v>
      </c>
      <c r="J33" s="146">
        <f t="shared" si="0"/>
        <v>30</v>
      </c>
      <c r="K33" s="148">
        <v>0.37389999999999995</v>
      </c>
      <c r="L33" s="141">
        <v>0.34783333333333327</v>
      </c>
      <c r="M33" s="142">
        <v>0.3576333333333333</v>
      </c>
      <c r="N33" s="140">
        <v>0.33079999999999998</v>
      </c>
      <c r="O33" s="142">
        <v>0.40153333333333335</v>
      </c>
      <c r="P33" s="140">
        <v>0.39493333333333336</v>
      </c>
      <c r="Q33" s="150">
        <f t="shared" si="1"/>
        <v>30</v>
      </c>
      <c r="R33" s="148">
        <v>0.34769999999999995</v>
      </c>
      <c r="S33" s="141">
        <v>0.34403333333333336</v>
      </c>
      <c r="T33" s="142">
        <v>0.31846666666666668</v>
      </c>
      <c r="U33" s="140">
        <v>0.30456666666666665</v>
      </c>
      <c r="V33" s="142">
        <v>0.32690000000000002</v>
      </c>
      <c r="W33" s="140">
        <v>0.29286666666666666</v>
      </c>
    </row>
    <row r="34" spans="1:23" x14ac:dyDescent="0.25">
      <c r="A34" s="146">
        <f>'resultados 3-12-2021'!B39</f>
        <v>31</v>
      </c>
      <c r="B34" s="150">
        <f>'resultados 3-12-2021'!F39</f>
        <v>0.39516666666666667</v>
      </c>
      <c r="C34" s="150">
        <f>'resultados 3-12-2021'!J39</f>
        <v>0.38815</v>
      </c>
      <c r="D34" s="148">
        <f>'resultados 3-12-2021'!N39</f>
        <v>0.31556666666666666</v>
      </c>
      <c r="E34" s="141">
        <f>'resultados 3-12-2021'!R39</f>
        <v>0.26696666666666663</v>
      </c>
      <c r="F34" s="142">
        <v>0.32800000000000001</v>
      </c>
      <c r="G34" s="140">
        <v>0.27866666666666667</v>
      </c>
      <c r="H34" s="142">
        <v>0.33476666666666666</v>
      </c>
      <c r="I34" s="140">
        <v>0.28543333333333337</v>
      </c>
      <c r="J34" s="146">
        <f t="shared" si="0"/>
        <v>31</v>
      </c>
      <c r="K34" s="148">
        <v>0.37356666666666666</v>
      </c>
      <c r="L34" s="141">
        <v>0.34773333333333339</v>
      </c>
      <c r="M34" s="142">
        <v>0.35410000000000003</v>
      </c>
      <c r="N34" s="140">
        <v>0.32746666666666663</v>
      </c>
      <c r="O34" s="142">
        <v>0.40110000000000001</v>
      </c>
      <c r="P34" s="140">
        <v>0.39473333333333338</v>
      </c>
      <c r="Q34" s="150">
        <f t="shared" si="1"/>
        <v>31</v>
      </c>
      <c r="R34" s="148">
        <v>0.34616666666666668</v>
      </c>
      <c r="S34" s="141">
        <v>0.34369999999999995</v>
      </c>
      <c r="T34" s="142">
        <v>0.31549999999999995</v>
      </c>
      <c r="U34" s="140">
        <v>0.30403333333333332</v>
      </c>
      <c r="V34" s="142">
        <v>0.32393333333333335</v>
      </c>
      <c r="W34" s="140">
        <v>0.29016666666666668</v>
      </c>
    </row>
    <row r="35" spans="1:23" x14ac:dyDescent="0.25">
      <c r="A35" s="146">
        <f>'resultados 3-12-2021'!B40</f>
        <v>32</v>
      </c>
      <c r="B35" s="150">
        <f>'resultados 3-12-2021'!F40</f>
        <v>0.39473333333333332</v>
      </c>
      <c r="C35" s="150">
        <f>'resultados 3-12-2021'!J40</f>
        <v>0.38769999999999999</v>
      </c>
      <c r="D35" s="148">
        <f>'resultados 3-12-2021'!N40</f>
        <v>0.31290000000000001</v>
      </c>
      <c r="E35" s="141">
        <f>'resultados 3-12-2021'!R40</f>
        <v>0.26720000000000005</v>
      </c>
      <c r="F35" s="142">
        <v>0.32539999999999997</v>
      </c>
      <c r="G35" s="140">
        <v>0.27883333333333332</v>
      </c>
      <c r="H35" s="142">
        <v>0.33206666666666668</v>
      </c>
      <c r="I35" s="140">
        <v>0.28523333333333334</v>
      </c>
      <c r="J35" s="146">
        <f t="shared" si="0"/>
        <v>32</v>
      </c>
      <c r="K35" s="148">
        <v>0.37343333333333328</v>
      </c>
      <c r="L35" s="141">
        <v>0.34719999999999995</v>
      </c>
      <c r="M35" s="142">
        <v>0.35073333333333334</v>
      </c>
      <c r="N35" s="140">
        <v>0.32453333333333334</v>
      </c>
      <c r="O35" s="142">
        <v>0.40189999999999998</v>
      </c>
      <c r="P35" s="140">
        <v>0.39453333333333335</v>
      </c>
      <c r="Q35" s="150">
        <f t="shared" si="1"/>
        <v>32</v>
      </c>
      <c r="R35" s="148">
        <v>0.34499999999999997</v>
      </c>
      <c r="S35" s="141">
        <v>0.34326666666666666</v>
      </c>
      <c r="T35" s="142">
        <v>0.31243333333333334</v>
      </c>
      <c r="U35" s="140">
        <v>0.3036666666666667</v>
      </c>
      <c r="V35" s="142">
        <v>0.32106666666666667</v>
      </c>
      <c r="W35" s="140">
        <v>0.28750000000000003</v>
      </c>
    </row>
    <row r="36" spans="1:23" x14ac:dyDescent="0.25">
      <c r="A36" s="146">
        <f>'resultados 3-12-2021'!B41</f>
        <v>33</v>
      </c>
      <c r="B36" s="150">
        <f>'resultados 3-12-2021'!F41</f>
        <v>0.39460000000000001</v>
      </c>
      <c r="C36" s="150">
        <f>'resultados 3-12-2021'!J41</f>
        <v>0.38729999999999998</v>
      </c>
      <c r="D36" s="148">
        <f>'resultados 3-12-2021'!N41</f>
        <v>0.31046666666666667</v>
      </c>
      <c r="E36" s="141">
        <f>'resultados 3-12-2021'!R41</f>
        <v>0.2673666666666667</v>
      </c>
      <c r="F36" s="142">
        <v>0.32283333333333331</v>
      </c>
      <c r="G36" s="140">
        <v>0.27909999999999996</v>
      </c>
      <c r="H36" s="142">
        <v>0.32969999999999994</v>
      </c>
      <c r="I36" s="140">
        <v>0.28516666666666668</v>
      </c>
      <c r="J36" s="146">
        <f t="shared" si="0"/>
        <v>33</v>
      </c>
      <c r="K36" s="148">
        <v>0.37276666666666669</v>
      </c>
      <c r="L36" s="141">
        <v>0.34699999999999998</v>
      </c>
      <c r="M36" s="142">
        <v>0.34746666666666665</v>
      </c>
      <c r="N36" s="140">
        <v>0.32119999999999999</v>
      </c>
      <c r="O36" s="142">
        <v>0.40189999999999998</v>
      </c>
      <c r="P36" s="140">
        <v>0.39503333333333329</v>
      </c>
      <c r="Q36" s="150">
        <f t="shared" si="1"/>
        <v>33</v>
      </c>
      <c r="R36" s="148">
        <v>0.34346666666666664</v>
      </c>
      <c r="S36" s="141">
        <v>0.34336666666666665</v>
      </c>
      <c r="T36" s="142">
        <v>0.30993333333333334</v>
      </c>
      <c r="U36" s="140">
        <v>0.30380000000000001</v>
      </c>
      <c r="V36" s="142">
        <v>0.31819999999999998</v>
      </c>
      <c r="W36" s="140">
        <v>0.28550000000000003</v>
      </c>
    </row>
    <row r="37" spans="1:23" x14ac:dyDescent="0.25">
      <c r="A37" s="146">
        <f>'resultados 3-12-2021'!B42</f>
        <v>34</v>
      </c>
      <c r="B37" s="150">
        <f>'resultados 3-12-2021'!F42</f>
        <v>0.3940333333333334</v>
      </c>
      <c r="C37" s="150">
        <f>'resultados 3-12-2021'!J42</f>
        <v>0.38650000000000001</v>
      </c>
      <c r="D37" s="148">
        <f>'resultados 3-12-2021'!N42</f>
        <v>0.30763333333333337</v>
      </c>
      <c r="E37" s="141">
        <f>'resultados 3-12-2021'!R42</f>
        <v>0.26719999999999994</v>
      </c>
      <c r="F37" s="142">
        <v>0.32029999999999997</v>
      </c>
      <c r="G37" s="140">
        <v>0.27873333333333333</v>
      </c>
      <c r="H37" s="142">
        <v>0.32706666666666667</v>
      </c>
      <c r="I37" s="140">
        <v>0.28486666666666666</v>
      </c>
      <c r="J37" s="146">
        <f t="shared" si="0"/>
        <v>34</v>
      </c>
      <c r="K37" s="148">
        <v>0.37246666666666667</v>
      </c>
      <c r="L37" s="141">
        <v>0.34663333333333335</v>
      </c>
      <c r="M37" s="142">
        <v>0.34406666666666669</v>
      </c>
      <c r="N37" s="140">
        <v>0.31863333333333332</v>
      </c>
      <c r="O37" s="142">
        <v>0.4007</v>
      </c>
      <c r="P37" s="140">
        <v>0.3943666666666667</v>
      </c>
      <c r="Q37" s="150">
        <f t="shared" si="1"/>
        <v>34</v>
      </c>
      <c r="R37" s="148">
        <v>0.34296666666666664</v>
      </c>
      <c r="S37" s="141">
        <v>0.34323333333333333</v>
      </c>
      <c r="T37" s="142">
        <v>0.30726666666666669</v>
      </c>
      <c r="U37" s="140">
        <v>0.30339999999999995</v>
      </c>
      <c r="V37" s="142">
        <v>0.31503333333333333</v>
      </c>
      <c r="W37" s="140">
        <v>0.28216666666666668</v>
      </c>
    </row>
    <row r="38" spans="1:23" x14ac:dyDescent="0.25">
      <c r="A38" s="146">
        <f>'resultados 3-12-2021'!B43</f>
        <v>35</v>
      </c>
      <c r="B38" s="150">
        <f>'resultados 3-12-2021'!F43</f>
        <v>0.39373333333333332</v>
      </c>
      <c r="C38" s="150">
        <f>'resultados 3-12-2021'!J43</f>
        <v>0.38614999999999999</v>
      </c>
      <c r="D38" s="148">
        <f>'resultados 3-12-2021'!N43</f>
        <v>0.30513333333333331</v>
      </c>
      <c r="E38" s="141">
        <f>'resultados 3-12-2021'!R43</f>
        <v>0.26726666666666671</v>
      </c>
      <c r="F38" s="142">
        <v>0.31756666666666661</v>
      </c>
      <c r="G38" s="140">
        <v>0.27893333333333331</v>
      </c>
      <c r="H38" s="142">
        <v>0.32489999999999997</v>
      </c>
      <c r="I38" s="140">
        <v>0.28499999999999998</v>
      </c>
      <c r="J38" s="146">
        <f t="shared" si="0"/>
        <v>35</v>
      </c>
      <c r="K38" s="148">
        <v>0.37236666666666668</v>
      </c>
      <c r="L38" s="141">
        <v>0.34699999999999998</v>
      </c>
      <c r="M38" s="142">
        <v>0.34149999999999997</v>
      </c>
      <c r="N38" s="140">
        <v>0.31623333333333337</v>
      </c>
      <c r="O38" s="142">
        <v>0.40056666666666668</v>
      </c>
      <c r="P38" s="140">
        <v>0.39453333333333335</v>
      </c>
      <c r="Q38" s="150">
        <f t="shared" si="1"/>
        <v>35</v>
      </c>
      <c r="R38" s="148">
        <v>0.34263333333333335</v>
      </c>
      <c r="S38" s="141">
        <v>0.34303333333333336</v>
      </c>
      <c r="T38" s="142">
        <v>0.30550000000000005</v>
      </c>
      <c r="U38" s="140">
        <v>0.30349999999999999</v>
      </c>
      <c r="V38" s="142">
        <v>0.31239999999999996</v>
      </c>
      <c r="W38" s="140">
        <v>0.28079999999999999</v>
      </c>
    </row>
    <row r="39" spans="1:23" x14ac:dyDescent="0.25">
      <c r="A39" s="146">
        <f>'resultados 3-12-2021'!B44</f>
        <v>36</v>
      </c>
      <c r="B39" s="150">
        <f>'resultados 3-12-2021'!F44</f>
        <v>0.39316666666666666</v>
      </c>
      <c r="C39" s="150">
        <f>'resultados 3-12-2021'!J44</f>
        <v>0.38555</v>
      </c>
      <c r="D39" s="148">
        <f>'resultados 3-12-2021'!N44</f>
        <v>0.30246666666666666</v>
      </c>
      <c r="E39" s="141">
        <f>'resultados 3-12-2021'!R44</f>
        <v>0.26723333333333338</v>
      </c>
      <c r="F39" s="142">
        <v>0.31536666666666663</v>
      </c>
      <c r="G39" s="140">
        <v>0.27886666666666665</v>
      </c>
      <c r="H39" s="142">
        <v>0.32256666666666667</v>
      </c>
      <c r="I39" s="140">
        <v>0.28510000000000002</v>
      </c>
      <c r="J39" s="146">
        <f t="shared" si="0"/>
        <v>36</v>
      </c>
      <c r="K39" s="148">
        <v>0.37246666666666667</v>
      </c>
      <c r="L39" s="141">
        <v>0.34676666666666667</v>
      </c>
      <c r="M39" s="142">
        <v>0.33846666666666669</v>
      </c>
      <c r="N39" s="140">
        <v>0.31376666666666669</v>
      </c>
      <c r="O39" s="142">
        <v>0.39989999999999998</v>
      </c>
      <c r="P39" s="140">
        <v>0.39466666666666667</v>
      </c>
      <c r="Q39" s="150">
        <f t="shared" si="1"/>
        <v>36</v>
      </c>
      <c r="R39" s="148">
        <v>0.34223333333333333</v>
      </c>
      <c r="S39" s="141">
        <v>0.34306666666666663</v>
      </c>
      <c r="T39" s="142">
        <v>0.30396666666666666</v>
      </c>
      <c r="U39" s="140">
        <v>0.30346666666666661</v>
      </c>
      <c r="V39" s="142">
        <v>0.30990000000000001</v>
      </c>
      <c r="W39" s="140">
        <v>0.27866666666666662</v>
      </c>
    </row>
    <row r="40" spans="1:23" x14ac:dyDescent="0.25">
      <c r="A40" s="146">
        <f>'resultados 3-12-2021'!B45</f>
        <v>37</v>
      </c>
      <c r="B40" s="150">
        <f>'resultados 3-12-2021'!F45</f>
        <v>0.39290000000000003</v>
      </c>
      <c r="C40" s="150">
        <f>'resultados 3-12-2021'!J45</f>
        <v>0.38500000000000001</v>
      </c>
      <c r="D40" s="148">
        <f>'resultados 3-12-2021'!N45</f>
        <v>0.3000666666666667</v>
      </c>
      <c r="E40" s="141">
        <f>'resultados 3-12-2021'!R45</f>
        <v>0.26720000000000005</v>
      </c>
      <c r="F40" s="142">
        <v>0.31293333333333334</v>
      </c>
      <c r="G40" s="140">
        <v>0.2787</v>
      </c>
      <c r="H40" s="142">
        <v>0.32036666666666663</v>
      </c>
      <c r="I40" s="140">
        <v>0.2848</v>
      </c>
      <c r="J40" s="146">
        <f t="shared" si="0"/>
        <v>37</v>
      </c>
      <c r="K40" s="148">
        <v>0.37183333333333329</v>
      </c>
      <c r="L40" s="141">
        <v>0.34666666666666668</v>
      </c>
      <c r="M40" s="142">
        <v>0.33543333333333331</v>
      </c>
      <c r="N40" s="140">
        <v>0.31186666666666668</v>
      </c>
      <c r="O40" s="142">
        <v>0.39950000000000002</v>
      </c>
      <c r="P40" s="140">
        <v>0.39500000000000002</v>
      </c>
      <c r="Q40" s="150">
        <f t="shared" si="1"/>
        <v>37</v>
      </c>
      <c r="R40" s="148">
        <v>0.34229999999999999</v>
      </c>
      <c r="S40" s="141">
        <v>0.3427</v>
      </c>
      <c r="T40" s="142">
        <v>0.30256666666666665</v>
      </c>
      <c r="U40" s="140">
        <v>0.30326666666666663</v>
      </c>
      <c r="V40" s="142">
        <v>0.30826666666666663</v>
      </c>
      <c r="W40" s="140">
        <v>0.2762</v>
      </c>
    </row>
    <row r="41" spans="1:23" x14ac:dyDescent="0.25">
      <c r="A41" s="146">
        <f>'resultados 3-12-2021'!B46</f>
        <v>38</v>
      </c>
      <c r="B41" s="150">
        <f>'resultados 3-12-2021'!F46</f>
        <v>0.39243333333333336</v>
      </c>
      <c r="C41" s="150">
        <f>'resultados 3-12-2021'!J46</f>
        <v>0.38469999999999999</v>
      </c>
      <c r="D41" s="148">
        <f>'resultados 3-12-2021'!N46</f>
        <v>0.29763333333333336</v>
      </c>
      <c r="E41" s="141">
        <f>'resultados 3-12-2021'!R46</f>
        <v>0.26740000000000003</v>
      </c>
      <c r="F41" s="142">
        <v>0.3105</v>
      </c>
      <c r="G41" s="140">
        <v>0.27906666666666663</v>
      </c>
      <c r="H41" s="142">
        <v>0.3183333333333333</v>
      </c>
      <c r="I41" s="140">
        <v>0.28523333333333334</v>
      </c>
      <c r="J41" s="146">
        <f t="shared" si="0"/>
        <v>38</v>
      </c>
      <c r="K41" s="148">
        <v>0.37240000000000001</v>
      </c>
      <c r="L41" s="141">
        <v>0.34660000000000002</v>
      </c>
      <c r="M41" s="142">
        <v>0.33280000000000004</v>
      </c>
      <c r="N41" s="140">
        <v>0.30980000000000002</v>
      </c>
      <c r="O41" s="142">
        <v>0.39900000000000002</v>
      </c>
      <c r="P41" s="140">
        <v>0.39430000000000004</v>
      </c>
      <c r="Q41" s="150">
        <f t="shared" si="1"/>
        <v>38</v>
      </c>
      <c r="R41" s="148">
        <v>0.34173333333333339</v>
      </c>
      <c r="S41" s="141">
        <v>0.34266666666666667</v>
      </c>
      <c r="T41" s="142">
        <v>0.30163333333333336</v>
      </c>
      <c r="U41" s="140">
        <v>0.30350000000000005</v>
      </c>
      <c r="V41" s="142">
        <v>0.30560000000000004</v>
      </c>
      <c r="W41" s="140">
        <v>0.27476666666666666</v>
      </c>
    </row>
    <row r="42" spans="1:23" x14ac:dyDescent="0.25">
      <c r="A42" s="146">
        <f>'resultados 3-12-2021'!B47</f>
        <v>39</v>
      </c>
      <c r="B42" s="150">
        <f>'resultados 3-12-2021'!F47</f>
        <v>0.39229999999999993</v>
      </c>
      <c r="C42" s="150">
        <f>'resultados 3-12-2021'!J47</f>
        <v>0.38414999999999999</v>
      </c>
      <c r="D42" s="148">
        <f>'resultados 3-12-2021'!N47</f>
        <v>0.29543333333333333</v>
      </c>
      <c r="E42" s="141">
        <f>'resultados 3-12-2021'!R47</f>
        <v>0.26746666666666669</v>
      </c>
      <c r="F42" s="142">
        <v>0.308</v>
      </c>
      <c r="G42" s="140">
        <v>0.27893333333333331</v>
      </c>
      <c r="H42" s="142">
        <v>0.31629999999999997</v>
      </c>
      <c r="I42" s="140">
        <v>0.28509999999999996</v>
      </c>
      <c r="J42" s="146">
        <f t="shared" si="0"/>
        <v>39</v>
      </c>
      <c r="K42" s="148">
        <v>0.37209999999999993</v>
      </c>
      <c r="L42" s="141">
        <v>0.34656666666666669</v>
      </c>
      <c r="M42" s="142">
        <v>0.33073333333333338</v>
      </c>
      <c r="N42" s="140">
        <v>0.30840000000000001</v>
      </c>
      <c r="O42" s="142">
        <v>0.39936666666666665</v>
      </c>
      <c r="P42" s="140">
        <v>0.39476666666666665</v>
      </c>
      <c r="Q42" s="150">
        <f t="shared" si="1"/>
        <v>39</v>
      </c>
      <c r="R42" s="148">
        <v>0.34169999999999995</v>
      </c>
      <c r="S42" s="141">
        <v>0.34250000000000003</v>
      </c>
      <c r="T42" s="142">
        <v>0.30086666666666667</v>
      </c>
      <c r="U42" s="140">
        <v>0.30380000000000001</v>
      </c>
      <c r="V42" s="142">
        <v>0.30333333333333329</v>
      </c>
      <c r="W42" s="140">
        <v>0.27406666666666668</v>
      </c>
    </row>
    <row r="43" spans="1:23" ht="15.75" thickBot="1" x14ac:dyDescent="0.3">
      <c r="A43" s="147">
        <f>'resultados 3-12-2021'!B48</f>
        <v>40</v>
      </c>
      <c r="B43" s="150">
        <f>'resultados 3-12-2021'!F48</f>
        <v>0.39153333333333329</v>
      </c>
      <c r="C43" s="150">
        <f>'resultados 3-12-2021'!J48</f>
        <v>0.38355</v>
      </c>
      <c r="D43" s="148">
        <f>'resultados 3-12-2021'!N48</f>
        <v>0.29320000000000002</v>
      </c>
      <c r="E43" s="141">
        <f>'resultados 3-12-2021'!R48</f>
        <v>0.26746666666666669</v>
      </c>
      <c r="F43" s="143">
        <v>0.30583333333333335</v>
      </c>
      <c r="G43" s="145">
        <v>0.27906666666666663</v>
      </c>
      <c r="H43" s="143">
        <v>0.31443333333333329</v>
      </c>
      <c r="I43" s="145">
        <v>0.28526666666666667</v>
      </c>
      <c r="J43" s="146">
        <f t="shared" si="0"/>
        <v>40</v>
      </c>
      <c r="K43" s="149">
        <v>0.37270000000000003</v>
      </c>
      <c r="L43" s="144">
        <v>0.34670000000000001</v>
      </c>
      <c r="M43" s="143">
        <v>0.3281</v>
      </c>
      <c r="N43" s="145">
        <v>0.30806666666666666</v>
      </c>
      <c r="O43" s="143">
        <v>0.39896666666666669</v>
      </c>
      <c r="P43" s="145">
        <v>0.3943666666666667</v>
      </c>
      <c r="Q43" s="150">
        <f t="shared" si="1"/>
        <v>40</v>
      </c>
      <c r="R43" s="148">
        <v>0.34139999999999998</v>
      </c>
      <c r="S43" s="141">
        <v>0.3424666666666667</v>
      </c>
      <c r="T43" s="143">
        <v>0.30030000000000001</v>
      </c>
      <c r="U43" s="145">
        <v>0.30346666666666672</v>
      </c>
      <c r="V43" s="143">
        <v>0.30060000000000003</v>
      </c>
      <c r="W43" s="145">
        <v>0.27319999999999994</v>
      </c>
    </row>
    <row r="44" spans="1:23" x14ac:dyDescent="0.25">
      <c r="A44" s="139"/>
      <c r="B44" s="139"/>
      <c r="C44" s="139"/>
      <c r="D44" s="139"/>
      <c r="E44" s="139"/>
      <c r="F44" s="139"/>
      <c r="G44" s="139"/>
    </row>
    <row r="45" spans="1:23" x14ac:dyDescent="0.25">
      <c r="A45" s="139"/>
      <c r="B45" s="139"/>
      <c r="C45" s="139"/>
      <c r="D45" s="139"/>
      <c r="E45" s="139"/>
      <c r="F45" s="139"/>
      <c r="G45" s="139"/>
    </row>
    <row r="46" spans="1:23" x14ac:dyDescent="0.25">
      <c r="A46" s="139"/>
      <c r="B46" s="139"/>
      <c r="C46" s="139"/>
      <c r="D46" s="139"/>
      <c r="E46" s="139"/>
      <c r="F46" s="139"/>
      <c r="G46" s="139"/>
      <c r="J46" s="183"/>
    </row>
    <row r="47" spans="1:23" x14ac:dyDescent="0.25">
      <c r="A47" s="139"/>
      <c r="B47" s="139"/>
      <c r="C47" s="139"/>
      <c r="D47" s="139"/>
      <c r="E47" s="139"/>
      <c r="F47" s="139"/>
      <c r="G47" s="139"/>
      <c r="J47" s="183"/>
    </row>
    <row r="48" spans="1:23" x14ac:dyDescent="0.25">
      <c r="A48" s="139"/>
      <c r="B48" s="139"/>
      <c r="C48" s="139"/>
      <c r="D48" s="139"/>
      <c r="E48" s="139"/>
      <c r="F48" s="139"/>
      <c r="G48" s="139"/>
      <c r="J48" s="183"/>
    </row>
    <row r="49" spans="1:10" x14ac:dyDescent="0.25">
      <c r="A49" s="139"/>
      <c r="B49" s="139"/>
      <c r="C49" s="139"/>
      <c r="D49" s="139"/>
      <c r="E49" s="139"/>
      <c r="F49" s="139"/>
      <c r="G49" s="139"/>
      <c r="J49" s="183"/>
    </row>
    <row r="50" spans="1:10" x14ac:dyDescent="0.25">
      <c r="A50" s="139"/>
      <c r="B50" s="139"/>
      <c r="C50" s="139"/>
      <c r="D50" s="139"/>
      <c r="E50" s="139"/>
      <c r="F50" s="139"/>
      <c r="G50" s="139"/>
      <c r="J50" s="183"/>
    </row>
    <row r="51" spans="1:10" x14ac:dyDescent="0.25">
      <c r="A51" s="139"/>
      <c r="B51" s="139"/>
      <c r="C51" s="139"/>
      <c r="D51" s="139"/>
      <c r="E51" s="139"/>
      <c r="F51" s="139"/>
      <c r="G51" s="139"/>
      <c r="J51" s="183"/>
    </row>
    <row r="52" spans="1:10" x14ac:dyDescent="0.25">
      <c r="A52" s="139"/>
      <c r="B52" s="139"/>
      <c r="C52" s="139"/>
      <c r="D52" s="139"/>
      <c r="E52" s="139"/>
      <c r="F52" s="139"/>
      <c r="G52" s="139"/>
      <c r="J52" s="183"/>
    </row>
    <row r="53" spans="1:10" x14ac:dyDescent="0.25">
      <c r="A53" s="139"/>
      <c r="B53" s="139"/>
      <c r="C53" s="139"/>
      <c r="D53" s="139"/>
      <c r="E53" s="139"/>
      <c r="F53" s="139"/>
      <c r="G53" s="139"/>
      <c r="J53" s="183"/>
    </row>
    <row r="54" spans="1:10" x14ac:dyDescent="0.25">
      <c r="A54" s="139"/>
      <c r="B54" s="139"/>
      <c r="C54" s="139"/>
      <c r="D54" s="139"/>
      <c r="E54" s="139"/>
      <c r="F54" s="139"/>
      <c r="G54" s="139"/>
      <c r="J54" s="183"/>
    </row>
    <row r="55" spans="1:10" x14ac:dyDescent="0.25">
      <c r="A55" s="139"/>
      <c r="B55" s="139"/>
      <c r="C55" s="139"/>
      <c r="D55" s="139"/>
      <c r="E55" s="139"/>
      <c r="F55" s="139"/>
      <c r="G55" s="139"/>
    </row>
    <row r="56" spans="1:10" x14ac:dyDescent="0.25">
      <c r="A56" s="139"/>
      <c r="B56" s="139"/>
      <c r="C56" s="139"/>
      <c r="D56" s="139"/>
      <c r="E56" s="139"/>
      <c r="F56" s="139"/>
      <c r="G56" s="139"/>
    </row>
    <row r="57" spans="1:10" x14ac:dyDescent="0.25">
      <c r="A57" s="139"/>
      <c r="B57" s="139"/>
      <c r="C57" s="139"/>
      <c r="D57" s="139"/>
      <c r="E57" s="139"/>
      <c r="F57" s="139"/>
      <c r="G57" s="139"/>
    </row>
    <row r="58" spans="1:10" x14ac:dyDescent="0.25">
      <c r="A58" s="139"/>
      <c r="B58" s="139"/>
      <c r="C58" s="139"/>
      <c r="D58" s="139"/>
      <c r="E58" s="139"/>
      <c r="F58" s="139"/>
      <c r="G58" s="139"/>
    </row>
    <row r="59" spans="1:10" x14ac:dyDescent="0.25">
      <c r="A59" s="139"/>
      <c r="B59" s="139"/>
      <c r="C59" s="139"/>
      <c r="D59" s="139"/>
      <c r="E59" s="139"/>
      <c r="F59" s="139"/>
      <c r="G59" s="139"/>
    </row>
    <row r="60" spans="1:10" x14ac:dyDescent="0.25">
      <c r="A60" s="139"/>
      <c r="B60" s="139"/>
      <c r="C60" s="139"/>
      <c r="D60" s="139"/>
      <c r="E60" s="139"/>
      <c r="F60" s="139"/>
      <c r="G60" s="139"/>
    </row>
    <row r="61" spans="1:10" x14ac:dyDescent="0.25">
      <c r="A61" s="139"/>
      <c r="B61" s="139"/>
      <c r="C61" s="139"/>
      <c r="D61" s="139"/>
      <c r="E61" s="139"/>
      <c r="F61" s="139"/>
      <c r="G61" s="139"/>
    </row>
    <row r="62" spans="1:10" x14ac:dyDescent="0.25">
      <c r="A62" s="139"/>
      <c r="B62" s="139"/>
      <c r="C62" s="139"/>
      <c r="D62" s="139"/>
      <c r="E62" s="139"/>
      <c r="F62" s="139"/>
      <c r="G62" s="139"/>
    </row>
    <row r="63" spans="1:10" x14ac:dyDescent="0.25">
      <c r="A63" s="139"/>
      <c r="B63" s="139"/>
      <c r="C63" s="139"/>
      <c r="D63" s="139"/>
      <c r="E63" s="139"/>
      <c r="F63" s="139"/>
      <c r="G63" s="139"/>
    </row>
    <row r="64" spans="1:10" x14ac:dyDescent="0.25">
      <c r="A64" s="139"/>
      <c r="B64" s="139"/>
      <c r="C64" s="139"/>
      <c r="D64" s="139"/>
      <c r="E64" s="139"/>
      <c r="F64" s="139"/>
      <c r="G64" s="139"/>
    </row>
    <row r="65" spans="1:7" x14ac:dyDescent="0.25">
      <c r="A65" s="139"/>
      <c r="B65" s="139"/>
      <c r="C65" s="139"/>
      <c r="D65" s="139"/>
      <c r="E65" s="139"/>
      <c r="F65" s="139"/>
      <c r="G65" s="139"/>
    </row>
    <row r="66" spans="1:7" x14ac:dyDescent="0.25">
      <c r="A66" s="139"/>
      <c r="B66" s="139"/>
      <c r="C66" s="139"/>
      <c r="D66" s="139"/>
      <c r="E66" s="139"/>
      <c r="F66" s="139"/>
      <c r="G66" s="139"/>
    </row>
    <row r="67" spans="1:7" x14ac:dyDescent="0.25">
      <c r="A67" s="139"/>
      <c r="B67" s="139"/>
      <c r="C67" s="139"/>
      <c r="D67" s="139"/>
      <c r="E67" s="139"/>
      <c r="F67" s="139"/>
      <c r="G67" s="139"/>
    </row>
    <row r="68" spans="1:7" x14ac:dyDescent="0.25">
      <c r="A68" s="139"/>
      <c r="B68" s="139"/>
      <c r="C68" s="139"/>
      <c r="D68" s="139"/>
      <c r="E68" s="139"/>
      <c r="F68" s="139"/>
      <c r="G68" s="139"/>
    </row>
    <row r="69" spans="1:7" x14ac:dyDescent="0.25">
      <c r="A69" s="139"/>
      <c r="B69" s="139"/>
      <c r="C69" s="139"/>
      <c r="D69" s="139"/>
      <c r="E69" s="139"/>
      <c r="F69" s="139"/>
      <c r="G69" s="139"/>
    </row>
    <row r="70" spans="1:7" x14ac:dyDescent="0.25">
      <c r="A70" s="139"/>
      <c r="B70" s="139"/>
      <c r="C70" s="139"/>
      <c r="D70" s="139"/>
      <c r="E70" s="139"/>
      <c r="F70" s="139"/>
      <c r="G70" s="139"/>
    </row>
    <row r="71" spans="1:7" x14ac:dyDescent="0.25">
      <c r="A71" s="139"/>
      <c r="B71" s="139"/>
      <c r="C71" s="139"/>
      <c r="D71" s="139"/>
      <c r="E71" s="139"/>
      <c r="F71" s="139"/>
      <c r="G71" s="139"/>
    </row>
    <row r="72" spans="1:7" x14ac:dyDescent="0.25">
      <c r="A72" s="139"/>
      <c r="B72" s="139"/>
      <c r="C72" s="139"/>
      <c r="D72" s="139"/>
      <c r="E72" s="139"/>
      <c r="F72" s="139"/>
      <c r="G72" s="139"/>
    </row>
    <row r="73" spans="1:7" x14ac:dyDescent="0.25">
      <c r="A73" s="139"/>
      <c r="B73" s="139"/>
      <c r="C73" s="139"/>
      <c r="D73" s="139"/>
      <c r="E73" s="139"/>
      <c r="F73" s="139"/>
      <c r="G73" s="139"/>
    </row>
    <row r="74" spans="1:7" x14ac:dyDescent="0.25">
      <c r="A74" s="139"/>
      <c r="B74" s="139"/>
      <c r="C74" s="139"/>
      <c r="D74" s="139"/>
      <c r="E74" s="139"/>
      <c r="F74" s="139"/>
      <c r="G74" s="139"/>
    </row>
    <row r="75" spans="1:7" x14ac:dyDescent="0.25">
      <c r="A75" s="139"/>
      <c r="B75" s="139"/>
      <c r="C75" s="139"/>
      <c r="D75" s="139"/>
      <c r="E75" s="139"/>
      <c r="F75" s="139"/>
      <c r="G75" s="139"/>
    </row>
    <row r="76" spans="1:7" x14ac:dyDescent="0.25">
      <c r="A76" s="139"/>
      <c r="B76" s="139"/>
      <c r="C76" s="139"/>
      <c r="D76" s="139"/>
      <c r="E76" s="139"/>
      <c r="F76" s="139"/>
      <c r="G76" s="139"/>
    </row>
    <row r="77" spans="1:7" x14ac:dyDescent="0.25">
      <c r="A77" s="139"/>
      <c r="B77" s="139"/>
      <c r="C77" s="139"/>
      <c r="D77" s="139"/>
      <c r="E77" s="139"/>
      <c r="F77" s="139"/>
      <c r="G77" s="139"/>
    </row>
    <row r="78" spans="1:7" x14ac:dyDescent="0.25">
      <c r="A78" s="139"/>
      <c r="B78" s="139"/>
      <c r="C78" s="139"/>
      <c r="D78" s="139"/>
      <c r="E78" s="139"/>
      <c r="F78" s="139"/>
      <c r="G78" s="139"/>
    </row>
    <row r="79" spans="1:7" x14ac:dyDescent="0.25">
      <c r="A79" s="139"/>
      <c r="B79" s="139"/>
      <c r="C79" s="139"/>
      <c r="D79" s="139"/>
      <c r="E79" s="139"/>
      <c r="F79" s="139"/>
      <c r="G79" s="139"/>
    </row>
    <row r="80" spans="1:7" x14ac:dyDescent="0.25">
      <c r="A80" s="139"/>
      <c r="B80" s="139"/>
      <c r="C80" s="139"/>
      <c r="D80" s="139"/>
      <c r="E80" s="139"/>
      <c r="F80" s="139"/>
      <c r="G80" s="139"/>
    </row>
    <row r="81" spans="1:7" x14ac:dyDescent="0.25">
      <c r="A81" s="139"/>
      <c r="B81" s="139"/>
      <c r="C81" s="139"/>
      <c r="D81" s="139"/>
      <c r="E81" s="139"/>
      <c r="F81" s="139"/>
      <c r="G81" s="139"/>
    </row>
    <row r="82" spans="1:7" x14ac:dyDescent="0.25">
      <c r="A82" s="139"/>
      <c r="B82" s="139"/>
      <c r="C82" s="139"/>
      <c r="D82" s="139"/>
      <c r="E82" s="139"/>
      <c r="F82" s="139"/>
      <c r="G82" s="139"/>
    </row>
    <row r="83" spans="1:7" x14ac:dyDescent="0.25">
      <c r="A83" s="139"/>
      <c r="B83" s="139"/>
      <c r="C83" s="139"/>
      <c r="D83" s="139"/>
      <c r="E83" s="139"/>
      <c r="F83" s="139"/>
      <c r="G83" s="139"/>
    </row>
    <row r="84" spans="1:7" x14ac:dyDescent="0.25">
      <c r="A84" s="139"/>
      <c r="B84" s="139"/>
      <c r="C84" s="139"/>
      <c r="D84" s="139"/>
      <c r="E84" s="139"/>
      <c r="F84" s="139"/>
      <c r="G84" s="139"/>
    </row>
    <row r="85" spans="1:7" x14ac:dyDescent="0.25">
      <c r="A85" s="139"/>
      <c r="B85" s="139"/>
      <c r="C85" s="139"/>
      <c r="D85" s="139"/>
      <c r="E85" s="139"/>
      <c r="F85" s="139"/>
      <c r="G85" s="139"/>
    </row>
    <row r="86" spans="1:7" x14ac:dyDescent="0.25">
      <c r="A86" s="139"/>
      <c r="B86" s="139"/>
      <c r="C86" s="139"/>
      <c r="D86" s="139"/>
      <c r="E86" s="139"/>
      <c r="F86" s="139"/>
      <c r="G86" s="139"/>
    </row>
    <row r="87" spans="1:7" x14ac:dyDescent="0.25">
      <c r="A87" s="139"/>
      <c r="B87" s="139"/>
      <c r="C87" s="139"/>
      <c r="D87" s="139"/>
      <c r="E87" s="139"/>
      <c r="F87" s="139"/>
      <c r="G87" s="139"/>
    </row>
    <row r="88" spans="1:7" x14ac:dyDescent="0.25">
      <c r="A88" s="139"/>
      <c r="B88" s="139"/>
      <c r="C88" s="139"/>
      <c r="D88" s="139"/>
      <c r="E88" s="139"/>
      <c r="F88" s="139"/>
      <c r="G88" s="139"/>
    </row>
    <row r="89" spans="1:7" x14ac:dyDescent="0.25">
      <c r="A89" s="139"/>
      <c r="B89" s="139"/>
      <c r="C89" s="139"/>
      <c r="D89" s="139"/>
      <c r="E89" s="139"/>
      <c r="F89" s="139"/>
      <c r="G89" s="139"/>
    </row>
    <row r="90" spans="1:7" x14ac:dyDescent="0.25">
      <c r="A90" s="139"/>
      <c r="B90" s="139"/>
      <c r="C90" s="139"/>
      <c r="D90" s="139"/>
      <c r="E90" s="139"/>
      <c r="F90" s="139"/>
      <c r="G90" s="139"/>
    </row>
    <row r="91" spans="1:7" x14ac:dyDescent="0.25">
      <c r="A91" s="139"/>
      <c r="B91" s="139"/>
      <c r="C91" s="139"/>
      <c r="D91" s="139"/>
      <c r="E91" s="139"/>
      <c r="F91" s="139"/>
      <c r="G91" s="139"/>
    </row>
    <row r="92" spans="1:7" x14ac:dyDescent="0.25">
      <c r="A92" s="139"/>
      <c r="B92" s="139"/>
      <c r="C92" s="139"/>
      <c r="D92" s="139"/>
      <c r="E92" s="139"/>
      <c r="F92" s="139"/>
      <c r="G92" s="139"/>
    </row>
    <row r="93" spans="1:7" x14ac:dyDescent="0.25">
      <c r="A93" s="139"/>
      <c r="B93" s="139"/>
      <c r="C93" s="139"/>
      <c r="D93" s="139"/>
      <c r="E93" s="139"/>
      <c r="F93" s="139"/>
      <c r="G93" s="139"/>
    </row>
    <row r="94" spans="1:7" x14ac:dyDescent="0.25">
      <c r="A94" s="139"/>
      <c r="B94" s="139"/>
      <c r="C94" s="139"/>
      <c r="D94" s="139"/>
      <c r="E94" s="139"/>
      <c r="F94" s="139"/>
      <c r="G94" s="139"/>
    </row>
    <row r="95" spans="1:7" x14ac:dyDescent="0.25">
      <c r="A95" s="139"/>
      <c r="B95" s="139"/>
      <c r="C95" s="139"/>
      <c r="D95" s="139"/>
      <c r="E95" s="139"/>
      <c r="F95" s="139"/>
      <c r="G95" s="139"/>
    </row>
    <row r="96" spans="1:7" x14ac:dyDescent="0.25">
      <c r="A96" s="139"/>
      <c r="B96" s="139"/>
      <c r="C96" s="139" t="s">
        <v>504</v>
      </c>
      <c r="D96" s="139"/>
      <c r="E96" s="139"/>
      <c r="F96" s="139"/>
      <c r="G96" s="139"/>
    </row>
    <row r="97" spans="1:7" x14ac:dyDescent="0.25">
      <c r="A97" s="139"/>
      <c r="B97" s="139"/>
      <c r="C97" s="139"/>
      <c r="D97" s="139" t="s">
        <v>464</v>
      </c>
      <c r="E97" s="139"/>
      <c r="F97" s="139"/>
      <c r="G97" s="139"/>
    </row>
    <row r="98" spans="1:7" x14ac:dyDescent="0.25">
      <c r="A98" s="139"/>
      <c r="B98" s="139"/>
      <c r="C98" s="336" t="s">
        <v>467</v>
      </c>
      <c r="D98" s="336" t="s">
        <v>465</v>
      </c>
      <c r="E98" s="336" t="s">
        <v>466</v>
      </c>
      <c r="F98" s="139"/>
      <c r="G98" s="139"/>
    </row>
    <row r="99" spans="1:7" x14ac:dyDescent="0.25">
      <c r="A99" s="139"/>
      <c r="B99" s="139"/>
      <c r="C99" s="336"/>
      <c r="D99" s="336"/>
      <c r="E99" s="336"/>
      <c r="F99" s="139"/>
      <c r="G99" s="139"/>
    </row>
    <row r="100" spans="1:7" x14ac:dyDescent="0.25">
      <c r="A100" s="139"/>
      <c r="B100" s="139"/>
      <c r="C100" s="139" t="s">
        <v>158</v>
      </c>
      <c r="D100" s="139">
        <f>SLOPE(D$4:D11,A$4:A11)</f>
        <v>-4.0710317460317443E-3</v>
      </c>
      <c r="E100" s="139">
        <f>SLOPE(E$3:E5,A$3:A5)</f>
        <v>-3.7133333333333352E-2</v>
      </c>
      <c r="F100" s="139"/>
      <c r="G100" s="139"/>
    </row>
    <row r="101" spans="1:7" x14ac:dyDescent="0.25">
      <c r="A101" s="139"/>
      <c r="B101" s="139"/>
      <c r="C101" s="139" t="s">
        <v>159</v>
      </c>
      <c r="D101" s="139">
        <f>SLOPE(F$4:F16,A$4:A16)</f>
        <v>-4.2142857142857147E-3</v>
      </c>
      <c r="E101" s="139">
        <f>SLOPE(G$3:G5,A$3:A5)</f>
        <v>-3.7383333333333324E-2</v>
      </c>
      <c r="F101" s="139"/>
      <c r="G101" s="139"/>
    </row>
    <row r="102" spans="1:7" x14ac:dyDescent="0.25">
      <c r="A102" s="139"/>
      <c r="B102" s="139"/>
      <c r="C102" s="139" t="s">
        <v>160</v>
      </c>
      <c r="D102" s="139">
        <f>SLOPE(H$4:H15,A$4:A15)</f>
        <v>-4.581351981351978E-3</v>
      </c>
      <c r="E102" s="139">
        <f>SLOPE(I$3:I5,A$3:A5)</f>
        <v>-3.2149999999999984E-2</v>
      </c>
      <c r="F102" s="139"/>
      <c r="G102" s="139"/>
    </row>
    <row r="103" spans="1:7" x14ac:dyDescent="0.25">
      <c r="A103" s="139"/>
      <c r="B103" s="139"/>
      <c r="C103" s="139" t="s">
        <v>161</v>
      </c>
      <c r="D103" s="139">
        <f>SLOPE(K$4:K13,A$4:A13)</f>
        <v>-7.0959595959595948E-3</v>
      </c>
      <c r="E103" s="139">
        <f>SLOPE(L$3:L13,A$3:A13)</f>
        <v>-8.0363636363636366E-3</v>
      </c>
      <c r="F103" s="139"/>
      <c r="G103" s="139"/>
    </row>
    <row r="104" spans="1:7" x14ac:dyDescent="0.25">
      <c r="A104" s="139"/>
      <c r="B104" s="139"/>
      <c r="C104" s="139" t="s">
        <v>162</v>
      </c>
      <c r="D104" s="139">
        <f>SLOPE(M$4:M24,A$4:A24)</f>
        <v>-5.2809523809523827E-3</v>
      </c>
      <c r="E104" s="139">
        <f>SLOPE(N$3:N19,A$3:A19)</f>
        <v>-6.3114379084967306E-3</v>
      </c>
      <c r="F104" s="139"/>
      <c r="G104" s="139"/>
    </row>
    <row r="105" spans="1:7" x14ac:dyDescent="0.25">
      <c r="A105" s="139"/>
      <c r="B105" s="139"/>
      <c r="C105" s="139" t="s">
        <v>163</v>
      </c>
      <c r="D105" s="139">
        <f>SLOPE(O$4:O15,A$4:A15)</f>
        <v>-7.0143356643356646E-3</v>
      </c>
      <c r="E105" s="139">
        <f>SLOPE(P$8:P11,A$8:A11)</f>
        <v>-8.3699999999999834E-3</v>
      </c>
      <c r="F105" s="139"/>
      <c r="G105" s="139"/>
    </row>
    <row r="106" spans="1:7" x14ac:dyDescent="0.25">
      <c r="A106" s="139"/>
      <c r="B106" s="139"/>
      <c r="C106" s="139" t="s">
        <v>164</v>
      </c>
      <c r="D106" s="139">
        <f>SLOPE(R$3:R15,A$3:A15)</f>
        <v>-6.8020146520146509E-3</v>
      </c>
      <c r="E106" s="139">
        <f>SLOPE(S$3:S14,A$3:A14)</f>
        <v>-8.3768065268065295E-3</v>
      </c>
      <c r="F106" s="139"/>
      <c r="G106" s="139"/>
    </row>
    <row r="107" spans="1:7" x14ac:dyDescent="0.25">
      <c r="A107" s="139"/>
      <c r="B107" s="139"/>
      <c r="C107" s="139" t="s">
        <v>165</v>
      </c>
      <c r="D107" s="139">
        <f>SLOPE(T$4:T16,A$4:A16)</f>
        <v>-6.6730769230769205E-3</v>
      </c>
      <c r="E107" s="139">
        <f>SLOPE(U$3:U15,A$3:A15)</f>
        <v>-8.1995421245421255E-3</v>
      </c>
      <c r="F107" s="139"/>
      <c r="G107" s="139"/>
    </row>
    <row r="108" spans="1:7" x14ac:dyDescent="0.25">
      <c r="A108" s="139"/>
      <c r="B108" s="139"/>
      <c r="C108" s="139" t="s">
        <v>166</v>
      </c>
      <c r="D108" s="139">
        <f>SLOPE(V$5:V20,A$5:A20)</f>
        <v>-5.349264705882352E-3</v>
      </c>
      <c r="E108" s="139">
        <f>SLOPE(W$3:W19,A$3:A19)</f>
        <v>-6.626879084967321E-3</v>
      </c>
      <c r="F108" s="139"/>
      <c r="G108" s="139"/>
    </row>
    <row r="109" spans="1:7" x14ac:dyDescent="0.25">
      <c r="A109" s="139"/>
      <c r="B109" s="139"/>
      <c r="C109" s="139" t="s">
        <v>469</v>
      </c>
      <c r="D109" s="139">
        <f>SLOPE(B$5:B23,A$5:A23)</f>
        <v>8.8304093567244654E-6</v>
      </c>
      <c r="E109" s="139">
        <f>SLOPE(C$5:C10,A$5:A10)</f>
        <v>-3.9999999999999086E-4</v>
      </c>
      <c r="F109" s="139"/>
      <c r="G109" s="139"/>
    </row>
    <row r="110" spans="1:7" x14ac:dyDescent="0.25">
      <c r="A110" s="139"/>
      <c r="B110" s="139"/>
      <c r="C110" s="139"/>
      <c r="D110" s="139"/>
      <c r="E110" s="139"/>
      <c r="F110" s="139"/>
      <c r="G110" s="139"/>
    </row>
    <row r="111" spans="1:7" x14ac:dyDescent="0.25">
      <c r="A111" s="139"/>
      <c r="B111" s="139"/>
      <c r="C111" s="139"/>
      <c r="D111" s="139"/>
      <c r="E111" s="139"/>
      <c r="F111" s="139"/>
      <c r="G111" s="139"/>
    </row>
    <row r="112" spans="1:7" x14ac:dyDescent="0.25">
      <c r="A112" s="139"/>
      <c r="B112" s="139"/>
      <c r="C112" s="139"/>
      <c r="D112" s="139"/>
      <c r="E112" s="139"/>
      <c r="F112" s="139"/>
      <c r="G112" s="139"/>
    </row>
    <row r="113" spans="1:7" x14ac:dyDescent="0.25">
      <c r="A113" s="139"/>
      <c r="B113" s="139"/>
      <c r="C113" s="139"/>
      <c r="D113" s="139"/>
      <c r="E113" s="139"/>
      <c r="F113" s="139"/>
      <c r="G113" s="139"/>
    </row>
    <row r="114" spans="1:7" x14ac:dyDescent="0.25">
      <c r="A114" s="139"/>
      <c r="B114" s="139"/>
      <c r="C114" s="139"/>
      <c r="D114" s="139"/>
      <c r="E114" s="139"/>
      <c r="F114" s="139"/>
      <c r="G114" s="139"/>
    </row>
    <row r="115" spans="1:7" x14ac:dyDescent="0.25">
      <c r="A115" s="139"/>
      <c r="B115" s="139"/>
      <c r="C115" s="139"/>
      <c r="D115" s="139"/>
      <c r="E115" s="139"/>
      <c r="F115" s="139"/>
      <c r="G115" s="139"/>
    </row>
    <row r="116" spans="1:7" x14ac:dyDescent="0.25">
      <c r="A116" s="139"/>
      <c r="B116" s="139"/>
      <c r="C116" s="139"/>
      <c r="D116" s="139"/>
      <c r="E116" s="139"/>
      <c r="F116" s="139"/>
      <c r="G116" s="139"/>
    </row>
    <row r="117" spans="1:7" x14ac:dyDescent="0.25">
      <c r="A117" s="139"/>
      <c r="B117" s="139"/>
      <c r="C117" s="139"/>
      <c r="D117" s="139"/>
      <c r="E117" s="139"/>
      <c r="F117" s="139"/>
      <c r="G117" s="139"/>
    </row>
    <row r="118" spans="1:7" x14ac:dyDescent="0.25">
      <c r="A118" s="139"/>
      <c r="B118" s="139"/>
      <c r="C118" s="139"/>
      <c r="D118" s="139"/>
      <c r="E118" s="139"/>
      <c r="F118" s="139"/>
      <c r="G118" s="139"/>
    </row>
    <row r="119" spans="1:7" x14ac:dyDescent="0.25">
      <c r="A119" s="139"/>
      <c r="B119" s="139"/>
      <c r="C119" s="139"/>
      <c r="D119" s="139"/>
      <c r="E119" s="139"/>
      <c r="F119" s="139"/>
      <c r="G119" s="139"/>
    </row>
    <row r="120" spans="1:7" x14ac:dyDescent="0.25">
      <c r="A120" s="139"/>
      <c r="B120" s="139"/>
      <c r="C120" s="139"/>
      <c r="D120" s="139"/>
      <c r="E120" s="139"/>
      <c r="F120" s="139"/>
      <c r="G120" s="139"/>
    </row>
    <row r="121" spans="1:7" x14ac:dyDescent="0.25">
      <c r="A121" s="139"/>
      <c r="B121" s="139"/>
      <c r="C121" s="139"/>
      <c r="D121" s="139"/>
      <c r="E121" s="139"/>
      <c r="F121" s="139"/>
      <c r="G121" s="139"/>
    </row>
    <row r="122" spans="1:7" x14ac:dyDescent="0.25">
      <c r="A122" s="139"/>
      <c r="B122" s="139"/>
      <c r="C122" s="139"/>
      <c r="D122" s="139"/>
      <c r="E122" s="139"/>
      <c r="F122" s="139"/>
      <c r="G122" s="139"/>
    </row>
    <row r="123" spans="1:7" x14ac:dyDescent="0.25">
      <c r="A123" s="139"/>
      <c r="B123" s="139"/>
      <c r="C123" s="139"/>
      <c r="D123" s="139"/>
      <c r="E123" s="139"/>
      <c r="F123" s="139"/>
      <c r="G123" s="139"/>
    </row>
    <row r="124" spans="1:7" x14ac:dyDescent="0.25">
      <c r="A124" s="139"/>
      <c r="B124" s="139"/>
      <c r="C124" s="139"/>
      <c r="D124" s="139"/>
      <c r="E124" s="139"/>
      <c r="F124" s="139"/>
      <c r="G124" s="139"/>
    </row>
    <row r="125" spans="1:7" x14ac:dyDescent="0.25">
      <c r="A125" s="139"/>
      <c r="B125" s="139"/>
      <c r="C125" s="139"/>
      <c r="D125" s="139"/>
      <c r="E125" s="139"/>
      <c r="F125" s="139"/>
      <c r="G125" s="139"/>
    </row>
    <row r="126" spans="1:7" x14ac:dyDescent="0.25">
      <c r="A126" s="139"/>
      <c r="B126" s="139"/>
      <c r="C126" s="139"/>
      <c r="D126" s="139"/>
      <c r="E126" s="139"/>
      <c r="F126" s="139"/>
      <c r="G126" s="139"/>
    </row>
    <row r="127" spans="1:7" x14ac:dyDescent="0.25">
      <c r="A127" s="139"/>
      <c r="B127" s="139"/>
      <c r="C127" s="139"/>
      <c r="D127" s="139"/>
      <c r="E127" s="139"/>
      <c r="F127" s="139"/>
      <c r="G127" s="139"/>
    </row>
    <row r="128" spans="1:7" x14ac:dyDescent="0.25">
      <c r="A128" s="139"/>
      <c r="B128" s="139"/>
      <c r="C128" s="139"/>
      <c r="D128" s="139"/>
      <c r="E128" s="139"/>
      <c r="F128" s="139"/>
      <c r="G128" s="139"/>
    </row>
    <row r="129" spans="1:7" x14ac:dyDescent="0.25">
      <c r="A129" s="139"/>
      <c r="B129" s="139"/>
      <c r="C129" s="139"/>
      <c r="D129" s="139"/>
      <c r="E129" s="139"/>
      <c r="F129" s="139"/>
      <c r="G129" s="139"/>
    </row>
    <row r="130" spans="1:7" x14ac:dyDescent="0.25">
      <c r="A130" s="139"/>
      <c r="B130" s="139"/>
      <c r="C130" s="139"/>
      <c r="D130" s="139"/>
      <c r="E130" s="139"/>
      <c r="F130" s="139"/>
      <c r="G130" s="139"/>
    </row>
    <row r="131" spans="1:7" x14ac:dyDescent="0.25">
      <c r="A131" s="139"/>
      <c r="B131" s="139"/>
      <c r="C131" s="139"/>
      <c r="D131" s="139"/>
      <c r="E131" s="139"/>
      <c r="F131" s="139"/>
      <c r="G131" s="139"/>
    </row>
    <row r="132" spans="1:7" x14ac:dyDescent="0.25">
      <c r="A132" s="139"/>
      <c r="B132" s="139"/>
      <c r="C132" s="139"/>
      <c r="D132" s="139"/>
      <c r="E132" s="139"/>
      <c r="F132" s="139"/>
      <c r="G132" s="139"/>
    </row>
    <row r="133" spans="1:7" x14ac:dyDescent="0.25">
      <c r="A133" s="139"/>
      <c r="B133" s="139"/>
      <c r="C133" s="139"/>
      <c r="D133" s="139"/>
      <c r="E133" s="139"/>
      <c r="F133" s="139"/>
      <c r="G133" s="139"/>
    </row>
    <row r="134" spans="1:7" x14ac:dyDescent="0.25">
      <c r="A134" s="139"/>
      <c r="B134" s="139"/>
      <c r="C134" s="139"/>
      <c r="D134" s="139"/>
      <c r="E134" s="139"/>
      <c r="F134" s="139"/>
      <c r="G134" s="139"/>
    </row>
    <row r="135" spans="1:7" x14ac:dyDescent="0.25">
      <c r="A135" s="139"/>
      <c r="B135" s="139"/>
      <c r="C135" s="139"/>
      <c r="D135" s="139"/>
      <c r="E135" s="139"/>
      <c r="F135" s="139"/>
      <c r="G135" s="139"/>
    </row>
    <row r="136" spans="1:7" x14ac:dyDescent="0.25">
      <c r="A136" s="139"/>
      <c r="B136" s="139"/>
      <c r="C136" s="139"/>
      <c r="D136" s="139"/>
      <c r="E136" s="139"/>
      <c r="F136" s="139"/>
      <c r="G136" s="139"/>
    </row>
    <row r="137" spans="1:7" x14ac:dyDescent="0.25">
      <c r="A137" s="139"/>
      <c r="B137" s="139"/>
      <c r="C137" s="139"/>
      <c r="D137" s="139"/>
      <c r="E137" s="139"/>
      <c r="F137" s="139"/>
      <c r="G137" s="139"/>
    </row>
    <row r="138" spans="1:7" x14ac:dyDescent="0.25">
      <c r="A138" s="139"/>
      <c r="B138" s="139"/>
      <c r="C138" s="139"/>
      <c r="D138" s="139"/>
      <c r="E138" s="139"/>
      <c r="F138" s="139"/>
      <c r="G138" s="139"/>
    </row>
    <row r="139" spans="1:7" x14ac:dyDescent="0.25">
      <c r="A139" s="139"/>
      <c r="B139" s="139"/>
      <c r="C139" s="139"/>
      <c r="D139" s="139"/>
      <c r="E139" s="139"/>
      <c r="F139" s="139"/>
      <c r="G139" s="139"/>
    </row>
    <row r="140" spans="1:7" x14ac:dyDescent="0.25">
      <c r="A140" s="139"/>
      <c r="B140" s="139"/>
      <c r="C140" s="139"/>
      <c r="D140" s="139"/>
      <c r="E140" s="139"/>
      <c r="F140" s="139"/>
      <c r="G140" s="139"/>
    </row>
    <row r="141" spans="1:7" x14ac:dyDescent="0.25">
      <c r="A141" s="139"/>
      <c r="B141" s="139"/>
      <c r="C141" s="139"/>
      <c r="D141" s="139"/>
      <c r="E141" s="139"/>
      <c r="F141" s="139"/>
      <c r="G141" s="139"/>
    </row>
    <row r="142" spans="1:7" x14ac:dyDescent="0.25">
      <c r="A142" s="139"/>
      <c r="B142" s="139"/>
      <c r="C142" s="139"/>
      <c r="D142" s="139"/>
      <c r="E142" s="139"/>
      <c r="F142" s="139"/>
      <c r="G142" s="139"/>
    </row>
    <row r="143" spans="1:7" x14ac:dyDescent="0.25">
      <c r="A143" s="139"/>
      <c r="B143" s="139"/>
      <c r="C143" s="139"/>
      <c r="D143" s="139"/>
      <c r="E143" s="139"/>
      <c r="F143" s="139"/>
      <c r="G143" s="139"/>
    </row>
    <row r="144" spans="1:7" x14ac:dyDescent="0.25">
      <c r="A144" s="139"/>
      <c r="B144" s="139"/>
      <c r="C144" s="139"/>
      <c r="D144" s="139"/>
      <c r="E144" s="139"/>
      <c r="F144" s="139"/>
      <c r="G144" s="139"/>
    </row>
    <row r="145" spans="1:7" x14ac:dyDescent="0.25">
      <c r="A145" s="139"/>
      <c r="B145" s="139"/>
      <c r="C145" s="139"/>
      <c r="D145" s="139"/>
      <c r="E145" s="139"/>
      <c r="F145" s="139"/>
      <c r="G145" s="139"/>
    </row>
    <row r="146" spans="1:7" x14ac:dyDescent="0.25">
      <c r="A146" s="139"/>
      <c r="B146" s="139"/>
      <c r="C146" s="139"/>
      <c r="D146" s="139"/>
      <c r="E146" s="139"/>
      <c r="F146" s="139"/>
      <c r="G146" s="139"/>
    </row>
    <row r="147" spans="1:7" x14ac:dyDescent="0.25">
      <c r="A147" s="139"/>
      <c r="B147" s="139"/>
      <c r="C147" s="139"/>
      <c r="D147" s="139"/>
      <c r="E147" s="139"/>
      <c r="F147" s="139"/>
      <c r="G147" s="139"/>
    </row>
    <row r="148" spans="1:7" x14ac:dyDescent="0.25">
      <c r="A148" s="139"/>
      <c r="B148" s="139"/>
      <c r="C148" s="139"/>
      <c r="D148" s="139"/>
      <c r="E148" s="139"/>
      <c r="F148" s="139"/>
      <c r="G148" s="139"/>
    </row>
    <row r="149" spans="1:7" x14ac:dyDescent="0.25">
      <c r="A149" s="139"/>
      <c r="B149" s="139"/>
      <c r="C149" s="139"/>
      <c r="D149" s="139"/>
      <c r="E149" s="139"/>
      <c r="F149" s="139"/>
      <c r="G149" s="139"/>
    </row>
    <row r="150" spans="1:7" x14ac:dyDescent="0.25">
      <c r="A150" s="139"/>
      <c r="B150" s="139"/>
      <c r="C150" s="139"/>
      <c r="D150" s="139"/>
      <c r="E150" s="139"/>
      <c r="F150" s="139"/>
      <c r="G150" s="139"/>
    </row>
    <row r="151" spans="1:7" x14ac:dyDescent="0.25">
      <c r="A151" s="139"/>
      <c r="B151" s="139"/>
      <c r="C151" s="139"/>
      <c r="D151" s="139"/>
      <c r="E151" s="139"/>
      <c r="F151" s="139"/>
      <c r="G151" s="139"/>
    </row>
    <row r="152" spans="1:7" x14ac:dyDescent="0.25">
      <c r="A152" s="139"/>
      <c r="B152" s="139"/>
      <c r="C152" s="139"/>
      <c r="D152" s="139"/>
      <c r="E152" s="139"/>
      <c r="F152" s="139"/>
      <c r="G152" s="139"/>
    </row>
    <row r="153" spans="1:7" x14ac:dyDescent="0.25">
      <c r="A153" s="139"/>
      <c r="B153" s="139"/>
      <c r="C153" s="139"/>
      <c r="D153" s="139"/>
      <c r="E153" s="139"/>
      <c r="F153" s="139"/>
      <c r="G153" s="139"/>
    </row>
    <row r="154" spans="1:7" x14ac:dyDescent="0.25">
      <c r="A154" s="139"/>
      <c r="B154" s="139"/>
      <c r="C154" s="139"/>
      <c r="D154" s="139"/>
      <c r="E154" s="139"/>
      <c r="F154" s="139"/>
      <c r="G154" s="139"/>
    </row>
    <row r="155" spans="1:7" x14ac:dyDescent="0.25">
      <c r="A155" s="139"/>
      <c r="B155" s="139"/>
      <c r="C155" s="139"/>
      <c r="D155" s="139"/>
      <c r="E155" s="139"/>
      <c r="F155" s="139"/>
      <c r="G155" s="139"/>
    </row>
    <row r="156" spans="1:7" x14ac:dyDescent="0.25">
      <c r="A156" s="139"/>
      <c r="B156" s="139"/>
      <c r="C156" s="139"/>
      <c r="D156" s="139"/>
      <c r="E156" s="139"/>
      <c r="F156" s="139"/>
      <c r="G156" s="139"/>
    </row>
    <row r="157" spans="1:7" x14ac:dyDescent="0.25">
      <c r="A157" s="139"/>
      <c r="B157" s="139"/>
      <c r="C157" s="139"/>
      <c r="D157" s="139"/>
      <c r="E157" s="139"/>
      <c r="F157" s="139"/>
      <c r="G157" s="139"/>
    </row>
    <row r="158" spans="1:7" x14ac:dyDescent="0.25">
      <c r="A158" s="139"/>
      <c r="B158" s="139"/>
      <c r="C158" s="139"/>
      <c r="D158" s="139"/>
      <c r="E158" s="139"/>
      <c r="F158" s="139"/>
      <c r="G158" s="139"/>
    </row>
    <row r="159" spans="1:7" x14ac:dyDescent="0.25">
      <c r="A159" s="139"/>
      <c r="B159" s="139"/>
      <c r="C159" s="139"/>
      <c r="D159" s="139"/>
      <c r="E159" s="139"/>
      <c r="F159" s="139"/>
      <c r="G159" s="139"/>
    </row>
    <row r="160" spans="1:7" x14ac:dyDescent="0.25">
      <c r="A160" s="139"/>
      <c r="B160" s="139"/>
      <c r="C160" s="139"/>
      <c r="D160" s="139"/>
      <c r="E160" s="139"/>
      <c r="F160" s="139"/>
      <c r="G160" s="139"/>
    </row>
    <row r="161" spans="1:7" x14ac:dyDescent="0.25">
      <c r="A161" s="139"/>
      <c r="B161" s="139"/>
      <c r="C161" s="139"/>
      <c r="D161" s="139"/>
      <c r="E161" s="139"/>
      <c r="F161" s="139"/>
      <c r="G161" s="139"/>
    </row>
    <row r="162" spans="1:7" x14ac:dyDescent="0.25">
      <c r="A162" s="139"/>
      <c r="B162" s="139"/>
      <c r="C162" s="139"/>
      <c r="D162" s="139"/>
      <c r="E162" s="139"/>
      <c r="F162" s="139"/>
      <c r="G162" s="139"/>
    </row>
    <row r="163" spans="1:7" x14ac:dyDescent="0.25">
      <c r="A163" s="139"/>
      <c r="B163" s="139"/>
      <c r="C163" s="139"/>
      <c r="D163" s="139"/>
      <c r="E163" s="139"/>
      <c r="F163" s="139"/>
      <c r="G163" s="139"/>
    </row>
    <row r="164" spans="1:7" x14ac:dyDescent="0.25">
      <c r="A164" s="139"/>
      <c r="B164" s="139"/>
      <c r="C164" s="139"/>
      <c r="D164" s="139"/>
      <c r="E164" s="139"/>
      <c r="F164" s="139"/>
      <c r="G164" s="139"/>
    </row>
    <row r="165" spans="1:7" x14ac:dyDescent="0.25">
      <c r="A165" s="139"/>
      <c r="B165" s="139"/>
      <c r="C165" s="139"/>
      <c r="D165" s="139"/>
      <c r="E165" s="139"/>
      <c r="F165" s="139"/>
      <c r="G165" s="139"/>
    </row>
    <row r="166" spans="1:7" x14ac:dyDescent="0.25">
      <c r="A166" s="139"/>
      <c r="B166" s="139"/>
      <c r="C166" s="139"/>
      <c r="D166" s="139"/>
      <c r="E166" s="139"/>
      <c r="F166" s="139"/>
      <c r="G166" s="139"/>
    </row>
    <row r="167" spans="1:7" x14ac:dyDescent="0.25">
      <c r="A167" s="139"/>
      <c r="B167" s="139"/>
      <c r="C167" s="139"/>
      <c r="D167" s="139"/>
      <c r="E167" s="139"/>
      <c r="F167" s="139"/>
      <c r="G167" s="139"/>
    </row>
    <row r="168" spans="1:7" x14ac:dyDescent="0.25">
      <c r="A168" s="139"/>
      <c r="B168" s="139"/>
      <c r="C168" s="139"/>
      <c r="D168" s="139"/>
      <c r="E168" s="139"/>
      <c r="F168" s="139"/>
      <c r="G168" s="139"/>
    </row>
    <row r="169" spans="1:7" x14ac:dyDescent="0.25">
      <c r="A169" s="139"/>
      <c r="B169" s="139"/>
      <c r="C169" s="139"/>
      <c r="D169" s="139"/>
      <c r="E169" s="139"/>
      <c r="F169" s="139"/>
      <c r="G169" s="139"/>
    </row>
    <row r="170" spans="1:7" x14ac:dyDescent="0.25">
      <c r="A170" s="139"/>
      <c r="B170" s="139"/>
      <c r="C170" s="139"/>
      <c r="D170" s="139"/>
      <c r="E170" s="139"/>
      <c r="F170" s="139"/>
      <c r="G170" s="139"/>
    </row>
    <row r="171" spans="1:7" x14ac:dyDescent="0.25">
      <c r="A171" s="139"/>
      <c r="B171" s="139"/>
      <c r="C171" s="139"/>
      <c r="D171" s="139"/>
      <c r="E171" s="139"/>
      <c r="F171" s="139"/>
      <c r="G171" s="139"/>
    </row>
    <row r="172" spans="1:7" x14ac:dyDescent="0.25">
      <c r="A172" s="139"/>
      <c r="B172" s="139"/>
      <c r="C172" s="139"/>
      <c r="D172" s="139"/>
      <c r="E172" s="139"/>
      <c r="F172" s="139"/>
      <c r="G172" s="139"/>
    </row>
    <row r="173" spans="1:7" x14ac:dyDescent="0.25">
      <c r="A173" s="139"/>
      <c r="B173" s="139"/>
      <c r="C173" s="139"/>
      <c r="D173" s="139"/>
      <c r="E173" s="139"/>
      <c r="F173" s="139"/>
      <c r="G173" s="139"/>
    </row>
    <row r="174" spans="1:7" x14ac:dyDescent="0.25">
      <c r="A174" s="139"/>
      <c r="B174" s="139"/>
      <c r="C174" s="139"/>
      <c r="D174" s="139"/>
      <c r="E174" s="139"/>
      <c r="F174" s="139"/>
      <c r="G174" s="139"/>
    </row>
    <row r="175" spans="1:7" x14ac:dyDescent="0.25">
      <c r="A175" s="139"/>
      <c r="B175" s="139"/>
      <c r="C175" s="139"/>
      <c r="D175" s="139"/>
      <c r="E175" s="139"/>
      <c r="F175" s="139"/>
      <c r="G175" s="139"/>
    </row>
    <row r="176" spans="1:7" x14ac:dyDescent="0.25">
      <c r="A176" s="139"/>
      <c r="B176" s="139"/>
      <c r="C176" s="139"/>
      <c r="D176" s="139"/>
      <c r="E176" s="139"/>
      <c r="F176" s="139"/>
      <c r="G176" s="139"/>
    </row>
    <row r="177" spans="1:7" x14ac:dyDescent="0.25">
      <c r="A177" s="139"/>
      <c r="B177" s="139"/>
      <c r="C177" s="139"/>
      <c r="D177" s="139"/>
      <c r="E177" s="139"/>
      <c r="F177" s="139"/>
      <c r="G177" s="139"/>
    </row>
    <row r="178" spans="1:7" x14ac:dyDescent="0.25">
      <c r="A178" s="139"/>
      <c r="B178" s="139"/>
      <c r="C178" s="139"/>
      <c r="D178" s="139"/>
      <c r="E178" s="139"/>
      <c r="F178" s="139"/>
      <c r="G178" s="139"/>
    </row>
    <row r="179" spans="1:7" x14ac:dyDescent="0.25">
      <c r="A179" s="139"/>
      <c r="B179" s="139"/>
      <c r="C179" s="139"/>
      <c r="D179" s="139"/>
      <c r="E179" s="139"/>
      <c r="F179" s="139"/>
      <c r="G179" s="139"/>
    </row>
    <row r="180" spans="1:7" x14ac:dyDescent="0.25">
      <c r="A180" s="139"/>
      <c r="B180" s="139"/>
      <c r="C180" s="139"/>
      <c r="D180" s="139"/>
      <c r="E180" s="139"/>
      <c r="F180" s="139"/>
      <c r="G180" s="139"/>
    </row>
    <row r="181" spans="1:7" x14ac:dyDescent="0.25">
      <c r="A181" s="139"/>
      <c r="B181" s="139"/>
      <c r="C181" s="139"/>
      <c r="D181" s="139"/>
      <c r="E181" s="139"/>
      <c r="F181" s="139"/>
      <c r="G181" s="139"/>
    </row>
    <row r="182" spans="1:7" x14ac:dyDescent="0.25">
      <c r="A182" s="139"/>
      <c r="B182" s="139"/>
      <c r="C182" s="139"/>
      <c r="D182" s="139"/>
      <c r="E182" s="139"/>
      <c r="F182" s="139"/>
      <c r="G182" s="139"/>
    </row>
    <row r="183" spans="1:7" x14ac:dyDescent="0.25">
      <c r="A183" s="139"/>
      <c r="B183" s="139"/>
      <c r="C183" s="139"/>
      <c r="D183" s="139"/>
      <c r="E183" s="139"/>
      <c r="F183" s="139"/>
      <c r="G183" s="139"/>
    </row>
    <row r="184" spans="1:7" x14ac:dyDescent="0.25">
      <c r="A184" s="139"/>
      <c r="B184" s="139"/>
      <c r="C184" s="139"/>
      <c r="D184" s="139"/>
      <c r="E184" s="139"/>
      <c r="F184" s="139"/>
      <c r="G184" s="139"/>
    </row>
    <row r="185" spans="1:7" x14ac:dyDescent="0.25">
      <c r="A185" s="139"/>
      <c r="B185" s="139"/>
      <c r="C185" s="139"/>
      <c r="D185" s="139"/>
      <c r="E185" s="139"/>
      <c r="F185" s="139"/>
      <c r="G185" s="139"/>
    </row>
    <row r="186" spans="1:7" x14ac:dyDescent="0.25">
      <c r="A186" s="139"/>
      <c r="B186" s="139"/>
      <c r="C186" s="139"/>
      <c r="D186" s="139"/>
      <c r="E186" s="139"/>
      <c r="F186" s="139"/>
      <c r="G186" s="139"/>
    </row>
    <row r="187" spans="1:7" x14ac:dyDescent="0.25">
      <c r="A187" s="139"/>
      <c r="B187" s="139"/>
      <c r="C187" s="139"/>
      <c r="D187" s="139"/>
      <c r="E187" s="139"/>
      <c r="F187" s="139"/>
      <c r="G187" s="139"/>
    </row>
    <row r="188" spans="1:7" x14ac:dyDescent="0.25">
      <c r="A188" s="139"/>
      <c r="B188" s="139"/>
      <c r="C188" s="139"/>
      <c r="D188" s="139"/>
      <c r="E188" s="139"/>
      <c r="F188" s="139"/>
      <c r="G188" s="139"/>
    </row>
    <row r="189" spans="1:7" x14ac:dyDescent="0.25">
      <c r="A189" s="139"/>
      <c r="B189" s="139"/>
      <c r="C189" s="139"/>
      <c r="D189" s="139"/>
      <c r="E189" s="139"/>
      <c r="F189" s="139"/>
      <c r="G189" s="139"/>
    </row>
    <row r="190" spans="1:7" x14ac:dyDescent="0.25">
      <c r="A190" s="139"/>
      <c r="B190" s="139"/>
      <c r="C190" s="139"/>
      <c r="D190" s="139"/>
      <c r="E190" s="139"/>
      <c r="F190" s="139"/>
      <c r="G190" s="139"/>
    </row>
    <row r="191" spans="1:7" x14ac:dyDescent="0.25">
      <c r="A191" s="139"/>
      <c r="B191" s="139"/>
      <c r="C191" s="139"/>
      <c r="D191" s="139"/>
      <c r="E191" s="139"/>
      <c r="F191" s="139"/>
      <c r="G191" s="139"/>
    </row>
    <row r="192" spans="1:7" x14ac:dyDescent="0.25">
      <c r="A192" s="139"/>
      <c r="B192" s="139"/>
      <c r="C192" s="139"/>
      <c r="D192" s="139"/>
      <c r="E192" s="139"/>
      <c r="F192" s="139"/>
      <c r="G192" s="139"/>
    </row>
    <row r="193" spans="1:7" x14ac:dyDescent="0.25">
      <c r="A193" s="139"/>
      <c r="B193" s="139"/>
      <c r="C193" s="139"/>
      <c r="D193" s="139"/>
      <c r="E193" s="139"/>
      <c r="F193" s="139"/>
      <c r="G193" s="139"/>
    </row>
    <row r="194" spans="1:7" x14ac:dyDescent="0.25">
      <c r="A194" s="139"/>
      <c r="B194" s="139"/>
      <c r="C194" s="139"/>
      <c r="D194" s="139"/>
      <c r="E194" s="139"/>
      <c r="F194" s="139"/>
      <c r="G194" s="139"/>
    </row>
    <row r="195" spans="1:7" x14ac:dyDescent="0.25">
      <c r="A195" s="139"/>
      <c r="B195" s="139"/>
      <c r="C195" s="139"/>
      <c r="D195" s="139"/>
      <c r="E195" s="139"/>
      <c r="F195" s="139"/>
      <c r="G195" s="139"/>
    </row>
    <row r="196" spans="1:7" x14ac:dyDescent="0.25">
      <c r="A196" s="139"/>
      <c r="B196" s="139"/>
      <c r="C196" s="139"/>
      <c r="D196" s="139"/>
      <c r="E196" s="139"/>
      <c r="F196" s="139"/>
      <c r="G196" s="139"/>
    </row>
    <row r="197" spans="1:7" x14ac:dyDescent="0.25">
      <c r="A197" s="139"/>
      <c r="B197" s="139"/>
      <c r="C197" s="139"/>
      <c r="D197" s="139"/>
      <c r="E197" s="139"/>
      <c r="F197" s="139"/>
      <c r="G197" s="139"/>
    </row>
    <row r="198" spans="1:7" x14ac:dyDescent="0.25">
      <c r="A198" s="139"/>
      <c r="B198" s="139"/>
      <c r="C198" s="139"/>
      <c r="D198" s="139"/>
      <c r="E198" s="139"/>
      <c r="F198" s="139"/>
      <c r="G198" s="139"/>
    </row>
    <row r="199" spans="1:7" x14ac:dyDescent="0.25">
      <c r="A199" s="139"/>
      <c r="B199" s="139"/>
      <c r="C199" s="139"/>
      <c r="D199" s="139"/>
      <c r="E199" s="139"/>
      <c r="F199" s="139"/>
      <c r="G199" s="139"/>
    </row>
    <row r="200" spans="1:7" x14ac:dyDescent="0.25">
      <c r="A200" s="139"/>
      <c r="B200" s="139"/>
      <c r="C200" s="139"/>
      <c r="D200" s="139"/>
      <c r="E200" s="139"/>
      <c r="F200" s="139"/>
      <c r="G200" s="139"/>
    </row>
    <row r="201" spans="1:7" x14ac:dyDescent="0.25">
      <c r="A201" s="139"/>
      <c r="B201" s="139"/>
      <c r="C201" s="139"/>
      <c r="D201" s="139"/>
      <c r="E201" s="139"/>
      <c r="F201" s="139"/>
      <c r="G201" s="139"/>
    </row>
    <row r="202" spans="1:7" x14ac:dyDescent="0.25">
      <c r="A202" s="139"/>
      <c r="B202" s="139"/>
      <c r="C202" s="139"/>
      <c r="D202" s="139"/>
      <c r="E202" s="139"/>
      <c r="F202" s="139"/>
      <c r="G202" s="139"/>
    </row>
    <row r="203" spans="1:7" x14ac:dyDescent="0.25">
      <c r="A203" s="139"/>
      <c r="B203" s="139"/>
      <c r="C203" s="139"/>
      <c r="D203" s="139"/>
      <c r="E203" s="139"/>
      <c r="F203" s="139"/>
      <c r="G203" s="139"/>
    </row>
    <row r="204" spans="1:7" x14ac:dyDescent="0.25">
      <c r="A204" s="139"/>
      <c r="B204" s="139"/>
      <c r="C204" s="139"/>
      <c r="D204" s="139"/>
      <c r="E204" s="139"/>
      <c r="F204" s="139"/>
      <c r="G204" s="139"/>
    </row>
    <row r="205" spans="1:7" x14ac:dyDescent="0.25">
      <c r="A205" s="139"/>
      <c r="B205" s="139"/>
      <c r="C205" s="139"/>
      <c r="D205" s="139"/>
      <c r="E205" s="139"/>
      <c r="F205" s="139"/>
      <c r="G205" s="139"/>
    </row>
    <row r="206" spans="1:7" x14ac:dyDescent="0.25">
      <c r="A206" s="139"/>
      <c r="B206" s="139"/>
      <c r="C206" s="139"/>
      <c r="D206" s="139"/>
      <c r="E206" s="139"/>
      <c r="F206" s="139"/>
      <c r="G206" s="139"/>
    </row>
    <row r="207" spans="1:7" x14ac:dyDescent="0.25">
      <c r="A207" s="139"/>
      <c r="B207" s="139"/>
      <c r="C207" s="139"/>
      <c r="D207" s="139"/>
      <c r="E207" s="139"/>
      <c r="F207" s="139"/>
      <c r="G207" s="139"/>
    </row>
    <row r="208" spans="1:7" x14ac:dyDescent="0.25">
      <c r="A208" s="139"/>
      <c r="B208" s="139"/>
      <c r="C208" s="139"/>
      <c r="D208" s="139"/>
      <c r="E208" s="139"/>
      <c r="F208" s="139"/>
      <c r="G208" s="139"/>
    </row>
    <row r="209" spans="1:7" x14ac:dyDescent="0.25">
      <c r="A209" s="139"/>
      <c r="B209" s="139"/>
      <c r="C209" s="139"/>
      <c r="D209" s="139"/>
      <c r="E209" s="139"/>
      <c r="F209" s="139"/>
      <c r="G209" s="139"/>
    </row>
    <row r="210" spans="1:7" x14ac:dyDescent="0.25">
      <c r="A210" s="139"/>
      <c r="B210" s="139"/>
      <c r="C210" s="139"/>
      <c r="D210" s="139"/>
      <c r="E210" s="139"/>
      <c r="F210" s="139"/>
      <c r="G210" s="139"/>
    </row>
    <row r="211" spans="1:7" x14ac:dyDescent="0.25">
      <c r="A211" s="139"/>
      <c r="B211" s="139"/>
      <c r="C211" s="139"/>
      <c r="D211" s="139"/>
      <c r="E211" s="139"/>
      <c r="F211" s="139"/>
      <c r="G211" s="139"/>
    </row>
    <row r="212" spans="1:7" x14ac:dyDescent="0.25">
      <c r="A212" s="139"/>
      <c r="B212" s="139"/>
      <c r="C212" s="139"/>
      <c r="D212" s="139"/>
      <c r="E212" s="139"/>
      <c r="F212" s="139"/>
      <c r="G212" s="139"/>
    </row>
    <row r="213" spans="1:7" x14ac:dyDescent="0.25">
      <c r="A213" s="139"/>
      <c r="B213" s="139"/>
      <c r="C213" s="139"/>
      <c r="D213" s="139"/>
      <c r="E213" s="139"/>
      <c r="F213" s="139"/>
      <c r="G213" s="139"/>
    </row>
    <row r="214" spans="1:7" x14ac:dyDescent="0.25">
      <c r="A214" s="139"/>
      <c r="B214" s="139"/>
      <c r="C214" s="139"/>
      <c r="D214" s="139"/>
      <c r="E214" s="139"/>
      <c r="F214" s="139"/>
      <c r="G214" s="139"/>
    </row>
    <row r="215" spans="1:7" x14ac:dyDescent="0.25">
      <c r="A215" s="139"/>
      <c r="B215" s="139"/>
      <c r="C215" s="139"/>
      <c r="D215" s="139"/>
      <c r="E215" s="139"/>
      <c r="F215" s="139"/>
      <c r="G215" s="139"/>
    </row>
    <row r="216" spans="1:7" x14ac:dyDescent="0.25">
      <c r="A216" s="139"/>
      <c r="B216" s="139"/>
      <c r="C216" s="139"/>
      <c r="D216" s="139"/>
      <c r="E216" s="139"/>
      <c r="F216" s="139"/>
      <c r="G216" s="139"/>
    </row>
    <row r="217" spans="1:7" x14ac:dyDescent="0.25">
      <c r="A217" s="139"/>
      <c r="B217" s="139"/>
      <c r="C217" s="139"/>
      <c r="D217" s="139"/>
      <c r="E217" s="139"/>
      <c r="F217" s="139"/>
      <c r="G217" s="139"/>
    </row>
    <row r="218" spans="1:7" x14ac:dyDescent="0.25">
      <c r="A218" s="139"/>
      <c r="B218" s="139"/>
      <c r="C218" s="139"/>
      <c r="D218" s="139"/>
      <c r="E218" s="139"/>
      <c r="F218" s="139"/>
      <c r="G218" s="139"/>
    </row>
    <row r="219" spans="1:7" x14ac:dyDescent="0.25">
      <c r="A219" s="139"/>
      <c r="B219" s="139"/>
      <c r="C219" s="139"/>
      <c r="D219" s="139"/>
      <c r="E219" s="139"/>
      <c r="F219" s="139"/>
      <c r="G219" s="139"/>
    </row>
    <row r="220" spans="1:7" x14ac:dyDescent="0.25">
      <c r="A220" s="139"/>
      <c r="B220" s="139"/>
      <c r="C220" s="139"/>
      <c r="D220" s="139"/>
      <c r="E220" s="139"/>
      <c r="F220" s="139"/>
      <c r="G220" s="139"/>
    </row>
    <row r="221" spans="1:7" x14ac:dyDescent="0.25">
      <c r="A221" s="139"/>
      <c r="B221" s="139"/>
      <c r="C221" s="139"/>
      <c r="D221" s="139"/>
      <c r="E221" s="139"/>
      <c r="F221" s="139"/>
      <c r="G221" s="139"/>
    </row>
    <row r="222" spans="1:7" x14ac:dyDescent="0.25">
      <c r="A222" s="139"/>
      <c r="B222" s="139"/>
      <c r="C222" s="139"/>
      <c r="D222" s="139"/>
      <c r="E222" s="139"/>
      <c r="F222" s="139"/>
      <c r="G222" s="139"/>
    </row>
    <row r="223" spans="1:7" x14ac:dyDescent="0.25">
      <c r="A223" s="139"/>
      <c r="B223" s="139"/>
      <c r="C223" s="139"/>
      <c r="D223" s="139"/>
      <c r="E223" s="139"/>
      <c r="F223" s="139"/>
      <c r="G223" s="139"/>
    </row>
    <row r="224" spans="1:7" x14ac:dyDescent="0.25">
      <c r="A224" s="139"/>
      <c r="B224" s="139"/>
      <c r="C224" s="139"/>
      <c r="D224" s="139"/>
      <c r="E224" s="139"/>
      <c r="F224" s="139"/>
      <c r="G224" s="139"/>
    </row>
    <row r="225" spans="1:7" x14ac:dyDescent="0.25">
      <c r="A225" s="139"/>
      <c r="B225" s="139"/>
      <c r="C225" s="139"/>
      <c r="D225" s="139"/>
      <c r="E225" s="139"/>
      <c r="F225" s="139"/>
      <c r="G225" s="139"/>
    </row>
    <row r="226" spans="1:7" x14ac:dyDescent="0.25">
      <c r="A226" s="139"/>
      <c r="B226" s="139"/>
      <c r="C226" s="139"/>
      <c r="D226" s="139"/>
      <c r="E226" s="139"/>
      <c r="F226" s="139"/>
      <c r="G226" s="139"/>
    </row>
    <row r="227" spans="1:7" x14ac:dyDescent="0.25">
      <c r="A227" s="139"/>
      <c r="B227" s="139"/>
      <c r="C227" s="139"/>
      <c r="D227" s="139"/>
      <c r="E227" s="139"/>
      <c r="F227" s="139"/>
      <c r="G227" s="139"/>
    </row>
    <row r="228" spans="1:7" x14ac:dyDescent="0.25">
      <c r="A228" s="139"/>
      <c r="B228" s="139"/>
      <c r="C228" s="139"/>
      <c r="D228" s="139"/>
      <c r="E228" s="139"/>
      <c r="F228" s="139"/>
      <c r="G228" s="139"/>
    </row>
    <row r="229" spans="1:7" x14ac:dyDescent="0.25">
      <c r="A229" s="139"/>
      <c r="B229" s="139"/>
      <c r="C229" s="139"/>
      <c r="D229" s="139"/>
      <c r="E229" s="139"/>
      <c r="F229" s="139"/>
      <c r="G229" s="139"/>
    </row>
    <row r="230" spans="1:7" x14ac:dyDescent="0.25">
      <c r="A230" s="139"/>
      <c r="B230" s="139"/>
      <c r="C230" s="139"/>
      <c r="D230" s="139"/>
      <c r="E230" s="139"/>
      <c r="F230" s="139"/>
      <c r="G230" s="139"/>
    </row>
    <row r="231" spans="1:7" x14ac:dyDescent="0.25">
      <c r="A231" s="139"/>
      <c r="B231" s="139"/>
      <c r="C231" s="139"/>
      <c r="D231" s="139"/>
      <c r="E231" s="139"/>
      <c r="F231" s="139"/>
      <c r="G231" s="139"/>
    </row>
    <row r="232" spans="1:7" x14ac:dyDescent="0.25">
      <c r="A232" s="139"/>
      <c r="B232" s="139"/>
      <c r="C232" s="139"/>
      <c r="D232" s="139"/>
      <c r="E232" s="139"/>
      <c r="F232" s="139"/>
      <c r="G232" s="139"/>
    </row>
    <row r="233" spans="1:7" x14ac:dyDescent="0.25">
      <c r="A233" s="139"/>
      <c r="B233" s="139"/>
      <c r="C233" s="139"/>
      <c r="D233" s="139"/>
      <c r="E233" s="139"/>
      <c r="F233" s="139"/>
      <c r="G233" s="139"/>
    </row>
    <row r="234" spans="1:7" x14ac:dyDescent="0.25">
      <c r="A234" s="139"/>
      <c r="B234" s="139"/>
      <c r="C234" s="139"/>
      <c r="D234" s="139"/>
      <c r="E234" s="139"/>
      <c r="F234" s="139"/>
      <c r="G234" s="139"/>
    </row>
    <row r="235" spans="1:7" x14ac:dyDescent="0.25">
      <c r="A235" s="139"/>
      <c r="B235" s="139"/>
      <c r="C235" s="139"/>
      <c r="D235" s="139"/>
      <c r="E235" s="139"/>
      <c r="F235" s="139"/>
      <c r="G235" s="139"/>
    </row>
    <row r="236" spans="1:7" x14ac:dyDescent="0.25">
      <c r="A236" s="139"/>
      <c r="B236" s="139"/>
      <c r="C236" s="139"/>
      <c r="D236" s="139"/>
      <c r="E236" s="139"/>
      <c r="F236" s="139"/>
      <c r="G236" s="139"/>
    </row>
    <row r="237" spans="1:7" x14ac:dyDescent="0.25">
      <c r="A237" s="139"/>
      <c r="B237" s="139"/>
      <c r="C237" s="139"/>
      <c r="D237" s="139"/>
      <c r="E237" s="139"/>
      <c r="F237" s="139"/>
      <c r="G237" s="139"/>
    </row>
    <row r="238" spans="1:7" x14ac:dyDescent="0.25">
      <c r="A238" s="139"/>
      <c r="B238" s="139"/>
      <c r="C238" s="139"/>
      <c r="D238" s="139"/>
      <c r="E238" s="139"/>
      <c r="F238" s="139"/>
      <c r="G238" s="139"/>
    </row>
    <row r="239" spans="1:7" x14ac:dyDescent="0.25">
      <c r="A239" s="139"/>
      <c r="B239" s="139"/>
      <c r="C239" s="139"/>
      <c r="D239" s="139"/>
      <c r="E239" s="139"/>
      <c r="F239" s="139"/>
      <c r="G239" s="139"/>
    </row>
    <row r="240" spans="1:7" x14ac:dyDescent="0.25">
      <c r="A240" s="139"/>
      <c r="B240" s="139"/>
      <c r="C240" s="139"/>
      <c r="D240" s="139"/>
      <c r="E240" s="139"/>
      <c r="F240" s="139"/>
      <c r="G240" s="139"/>
    </row>
    <row r="241" spans="1:7" x14ac:dyDescent="0.25">
      <c r="A241" s="139"/>
      <c r="B241" s="139"/>
      <c r="C241" s="139"/>
      <c r="D241" s="139"/>
      <c r="E241" s="139"/>
      <c r="F241" s="139"/>
      <c r="G241" s="139"/>
    </row>
    <row r="242" spans="1:7" x14ac:dyDescent="0.25">
      <c r="A242" s="139"/>
      <c r="B242" s="139"/>
      <c r="C242" s="139"/>
      <c r="D242" s="139"/>
      <c r="E242" s="139"/>
      <c r="F242" s="139"/>
      <c r="G242" s="139"/>
    </row>
    <row r="243" spans="1:7" x14ac:dyDescent="0.25">
      <c r="A243" s="139"/>
      <c r="B243" s="139"/>
      <c r="C243" s="139"/>
      <c r="D243" s="139"/>
      <c r="E243" s="139"/>
      <c r="F243" s="139"/>
      <c r="G243" s="139"/>
    </row>
    <row r="244" spans="1:7" x14ac:dyDescent="0.25">
      <c r="A244" s="139"/>
      <c r="B244" s="139"/>
      <c r="C244" s="139"/>
      <c r="D244" s="139"/>
      <c r="E244" s="139"/>
      <c r="F244" s="139"/>
      <c r="G244" s="139"/>
    </row>
    <row r="245" spans="1:7" x14ac:dyDescent="0.25">
      <c r="A245" s="139"/>
      <c r="B245" s="139"/>
      <c r="C245" s="139"/>
      <c r="D245" s="139"/>
      <c r="E245" s="139"/>
      <c r="F245" s="139"/>
      <c r="G245" s="139"/>
    </row>
    <row r="246" spans="1:7" x14ac:dyDescent="0.25">
      <c r="A246" s="139"/>
      <c r="B246" s="139"/>
      <c r="C246" s="139"/>
      <c r="D246" s="139"/>
      <c r="E246" s="139"/>
      <c r="F246" s="139"/>
      <c r="G246" s="139"/>
    </row>
    <row r="247" spans="1:7" x14ac:dyDescent="0.25">
      <c r="A247" s="139"/>
      <c r="B247" s="139"/>
      <c r="C247" s="139"/>
      <c r="D247" s="139"/>
      <c r="E247" s="139"/>
      <c r="F247" s="139"/>
      <c r="G247" s="139"/>
    </row>
    <row r="248" spans="1:7" x14ac:dyDescent="0.25">
      <c r="A248" s="139"/>
      <c r="B248" s="139"/>
      <c r="C248" s="139"/>
      <c r="D248" s="139"/>
      <c r="E248" s="139"/>
      <c r="F248" s="139"/>
      <c r="G248" s="139"/>
    </row>
    <row r="249" spans="1:7" x14ac:dyDescent="0.25">
      <c r="A249" s="139"/>
      <c r="B249" s="139"/>
      <c r="C249" s="139"/>
      <c r="D249" s="139"/>
      <c r="E249" s="139"/>
      <c r="F249" s="139"/>
      <c r="G249" s="139"/>
    </row>
    <row r="250" spans="1:7" x14ac:dyDescent="0.25">
      <c r="A250" s="139"/>
      <c r="B250" s="139"/>
      <c r="C250" s="139"/>
      <c r="D250" s="139"/>
      <c r="E250" s="139"/>
      <c r="F250" s="139"/>
      <c r="G250" s="139"/>
    </row>
    <row r="251" spans="1:7" x14ac:dyDescent="0.25">
      <c r="A251" s="139"/>
      <c r="B251" s="139"/>
      <c r="C251" s="139"/>
      <c r="D251" s="139"/>
      <c r="E251" s="139"/>
      <c r="F251" s="139"/>
      <c r="G251" s="139"/>
    </row>
    <row r="252" spans="1:7" x14ac:dyDescent="0.25">
      <c r="A252" s="139"/>
      <c r="B252" s="139"/>
      <c r="C252" s="139"/>
      <c r="D252" s="139"/>
      <c r="E252" s="139"/>
      <c r="F252" s="139"/>
      <c r="G252" s="139"/>
    </row>
    <row r="253" spans="1:7" x14ac:dyDescent="0.25">
      <c r="A253" s="139"/>
      <c r="B253" s="139"/>
      <c r="C253" s="139"/>
      <c r="D253" s="139"/>
      <c r="E253" s="139"/>
      <c r="F253" s="139"/>
      <c r="G253" s="139"/>
    </row>
    <row r="254" spans="1:7" x14ac:dyDescent="0.25">
      <c r="A254" s="139"/>
      <c r="B254" s="139"/>
      <c r="C254" s="139"/>
      <c r="D254" s="139"/>
      <c r="E254" s="139"/>
      <c r="F254" s="139"/>
      <c r="G254" s="139"/>
    </row>
    <row r="255" spans="1:7" x14ac:dyDescent="0.25">
      <c r="A255" s="139"/>
      <c r="B255" s="139"/>
      <c r="C255" s="139"/>
      <c r="D255" s="139"/>
      <c r="E255" s="139"/>
      <c r="F255" s="139"/>
      <c r="G255" s="139"/>
    </row>
    <row r="256" spans="1:7" x14ac:dyDescent="0.25">
      <c r="A256" s="139"/>
      <c r="B256" s="139"/>
      <c r="C256" s="139"/>
      <c r="D256" s="139"/>
      <c r="E256" s="139"/>
      <c r="F256" s="139"/>
      <c r="G256" s="139"/>
    </row>
    <row r="257" spans="1:7" x14ac:dyDescent="0.25">
      <c r="A257" s="139"/>
      <c r="B257" s="139"/>
      <c r="C257" s="139"/>
      <c r="D257" s="139"/>
      <c r="E257" s="139"/>
      <c r="F257" s="139"/>
      <c r="G257" s="139"/>
    </row>
    <row r="258" spans="1:7" x14ac:dyDescent="0.25">
      <c r="A258" s="139"/>
      <c r="B258" s="139"/>
      <c r="C258" s="139"/>
      <c r="D258" s="139"/>
      <c r="E258" s="139"/>
      <c r="F258" s="139"/>
      <c r="G258" s="139"/>
    </row>
    <row r="259" spans="1:7" x14ac:dyDescent="0.25">
      <c r="A259" s="139"/>
      <c r="B259" s="139"/>
      <c r="C259" s="139"/>
      <c r="D259" s="139"/>
      <c r="E259" s="139"/>
      <c r="F259" s="139"/>
      <c r="G259" s="139"/>
    </row>
    <row r="260" spans="1:7" x14ac:dyDescent="0.25">
      <c r="A260" s="139"/>
      <c r="B260" s="139"/>
      <c r="C260" s="139"/>
      <c r="D260" s="139"/>
      <c r="E260" s="139"/>
      <c r="F260" s="139"/>
      <c r="G260" s="139"/>
    </row>
    <row r="261" spans="1:7" x14ac:dyDescent="0.25">
      <c r="A261" s="139"/>
      <c r="B261" s="139"/>
      <c r="C261" s="139"/>
      <c r="D261" s="139"/>
      <c r="E261" s="139"/>
      <c r="F261" s="139"/>
      <c r="G261" s="139"/>
    </row>
    <row r="262" spans="1:7" x14ac:dyDescent="0.25">
      <c r="A262" s="139"/>
      <c r="B262" s="139"/>
      <c r="C262" s="139"/>
      <c r="D262" s="139"/>
      <c r="E262" s="139"/>
      <c r="F262" s="139"/>
      <c r="G262" s="139"/>
    </row>
    <row r="263" spans="1:7" x14ac:dyDescent="0.25">
      <c r="A263" s="139"/>
      <c r="B263" s="139"/>
      <c r="C263" s="139"/>
      <c r="D263" s="139"/>
      <c r="E263" s="139"/>
      <c r="F263" s="139"/>
      <c r="G263" s="139"/>
    </row>
    <row r="264" spans="1:7" x14ac:dyDescent="0.25">
      <c r="A264" s="139"/>
      <c r="B264" s="139"/>
      <c r="C264" s="139"/>
      <c r="D264" s="139"/>
      <c r="E264" s="139"/>
      <c r="F264" s="139"/>
      <c r="G264" s="139"/>
    </row>
    <row r="265" spans="1:7" x14ac:dyDescent="0.25">
      <c r="A265" s="139"/>
      <c r="B265" s="139"/>
      <c r="C265" s="139"/>
      <c r="D265" s="139"/>
      <c r="E265" s="139"/>
      <c r="F265" s="139"/>
      <c r="G265" s="139"/>
    </row>
    <row r="266" spans="1:7" x14ac:dyDescent="0.25">
      <c r="A266" s="139"/>
      <c r="B266" s="139"/>
      <c r="C266" s="139"/>
      <c r="D266" s="139"/>
      <c r="E266" s="139"/>
      <c r="F266" s="139"/>
      <c r="G266" s="139"/>
    </row>
    <row r="267" spans="1:7" x14ac:dyDescent="0.25">
      <c r="A267" s="139"/>
      <c r="B267" s="139"/>
      <c r="C267" s="139"/>
      <c r="D267" s="139"/>
      <c r="E267" s="139"/>
      <c r="F267" s="139"/>
      <c r="G267" s="139"/>
    </row>
    <row r="268" spans="1:7" x14ac:dyDescent="0.25">
      <c r="A268" s="139"/>
      <c r="B268" s="139"/>
      <c r="C268" s="139"/>
      <c r="D268" s="139"/>
      <c r="E268" s="139"/>
      <c r="F268" s="139"/>
      <c r="G268" s="139"/>
    </row>
    <row r="269" spans="1:7" x14ac:dyDescent="0.25">
      <c r="A269" s="139"/>
      <c r="B269" s="139"/>
      <c r="C269" s="139"/>
      <c r="D269" s="139"/>
      <c r="E269" s="139"/>
      <c r="F269" s="139"/>
      <c r="G269" s="139"/>
    </row>
    <row r="270" spans="1:7" x14ac:dyDescent="0.25">
      <c r="A270" s="139"/>
      <c r="B270" s="139"/>
      <c r="C270" s="139"/>
      <c r="D270" s="139"/>
      <c r="E270" s="139"/>
      <c r="F270" s="139"/>
      <c r="G270" s="139"/>
    </row>
    <row r="271" spans="1:7" x14ac:dyDescent="0.25">
      <c r="A271" s="139"/>
      <c r="B271" s="139"/>
      <c r="C271" s="139"/>
      <c r="D271" s="139"/>
      <c r="E271" s="139"/>
      <c r="F271" s="139"/>
      <c r="G271" s="139"/>
    </row>
    <row r="272" spans="1:7" x14ac:dyDescent="0.25">
      <c r="A272" s="139"/>
      <c r="B272" s="139"/>
      <c r="C272" s="139"/>
      <c r="D272" s="139"/>
      <c r="E272" s="139"/>
      <c r="F272" s="139"/>
      <c r="G272" s="139"/>
    </row>
    <row r="273" spans="1:7" x14ac:dyDescent="0.25">
      <c r="A273" s="139"/>
      <c r="B273" s="139"/>
      <c r="C273" s="139"/>
      <c r="D273" s="139"/>
      <c r="E273" s="139"/>
      <c r="F273" s="139"/>
      <c r="G273" s="139"/>
    </row>
    <row r="274" spans="1:7" x14ac:dyDescent="0.25">
      <c r="A274" s="139"/>
      <c r="B274" s="139"/>
      <c r="C274" s="139"/>
      <c r="D274" s="139"/>
      <c r="E274" s="139"/>
      <c r="F274" s="139"/>
      <c r="G274" s="139"/>
    </row>
    <row r="275" spans="1:7" x14ac:dyDescent="0.25">
      <c r="A275" s="139"/>
      <c r="B275" s="139"/>
      <c r="C275" s="139"/>
      <c r="D275" s="139"/>
      <c r="E275" s="139"/>
      <c r="F275" s="139"/>
      <c r="G275" s="139"/>
    </row>
    <row r="276" spans="1:7" x14ac:dyDescent="0.25">
      <c r="A276" s="139"/>
      <c r="B276" s="139"/>
      <c r="C276" s="139"/>
      <c r="D276" s="139"/>
      <c r="E276" s="139"/>
      <c r="F276" s="139"/>
      <c r="G276" s="139"/>
    </row>
    <row r="277" spans="1:7" x14ac:dyDescent="0.25">
      <c r="A277" s="139"/>
      <c r="B277" s="139"/>
      <c r="C277" s="139"/>
      <c r="D277" s="139"/>
      <c r="E277" s="139"/>
      <c r="F277" s="139"/>
      <c r="G277" s="139"/>
    </row>
    <row r="278" spans="1:7" x14ac:dyDescent="0.25">
      <c r="A278" s="139"/>
      <c r="B278" s="139"/>
      <c r="C278" s="139"/>
      <c r="D278" s="139"/>
      <c r="E278" s="139"/>
      <c r="F278" s="139"/>
      <c r="G278" s="139"/>
    </row>
    <row r="279" spans="1:7" x14ac:dyDescent="0.25">
      <c r="A279" s="139"/>
      <c r="B279" s="139"/>
      <c r="C279" s="139"/>
      <c r="D279" s="139"/>
      <c r="E279" s="139"/>
      <c r="F279" s="139"/>
      <c r="G279" s="139"/>
    </row>
    <row r="280" spans="1:7" x14ac:dyDescent="0.25">
      <c r="A280" s="139"/>
      <c r="B280" s="139"/>
      <c r="C280" s="139"/>
      <c r="D280" s="139"/>
      <c r="E280" s="139"/>
      <c r="F280" s="139"/>
      <c r="G280" s="139"/>
    </row>
    <row r="281" spans="1:7" x14ac:dyDescent="0.25">
      <c r="A281" s="139"/>
      <c r="B281" s="139"/>
      <c r="C281" s="139"/>
      <c r="D281" s="139"/>
      <c r="E281" s="139"/>
      <c r="F281" s="139"/>
      <c r="G281" s="139"/>
    </row>
    <row r="282" spans="1:7" x14ac:dyDescent="0.25">
      <c r="A282" s="139"/>
      <c r="B282" s="139"/>
      <c r="C282" s="139"/>
      <c r="D282" s="139"/>
      <c r="E282" s="139"/>
      <c r="F282" s="139"/>
      <c r="G282" s="139"/>
    </row>
    <row r="283" spans="1:7" x14ac:dyDescent="0.25">
      <c r="A283" s="139"/>
      <c r="B283" s="139"/>
      <c r="C283" s="139"/>
      <c r="D283" s="139"/>
      <c r="E283" s="139"/>
      <c r="F283" s="139"/>
      <c r="G283" s="139"/>
    </row>
    <row r="284" spans="1:7" x14ac:dyDescent="0.25">
      <c r="A284" s="139"/>
      <c r="B284" s="139"/>
      <c r="C284" s="139"/>
      <c r="D284" s="139"/>
      <c r="E284" s="139"/>
      <c r="F284" s="139"/>
      <c r="G284" s="139"/>
    </row>
    <row r="285" spans="1:7" x14ac:dyDescent="0.25">
      <c r="A285" s="139"/>
      <c r="B285" s="139"/>
      <c r="C285" s="139"/>
      <c r="D285" s="139"/>
      <c r="E285" s="139"/>
      <c r="F285" s="139"/>
      <c r="G285" s="139"/>
    </row>
    <row r="286" spans="1:7" x14ac:dyDescent="0.25">
      <c r="A286" s="139"/>
      <c r="B286" s="139"/>
      <c r="C286" s="139"/>
      <c r="D286" s="139"/>
      <c r="E286" s="139"/>
      <c r="F286" s="139"/>
      <c r="G286" s="139"/>
    </row>
    <row r="287" spans="1:7" x14ac:dyDescent="0.25">
      <c r="A287" s="139"/>
      <c r="B287" s="139"/>
      <c r="C287" s="139"/>
      <c r="D287" s="139"/>
      <c r="E287" s="139"/>
      <c r="F287" s="139"/>
      <c r="G287" s="139"/>
    </row>
    <row r="288" spans="1:7" x14ac:dyDescent="0.25">
      <c r="A288" s="139"/>
      <c r="B288" s="139"/>
      <c r="C288" s="139"/>
      <c r="D288" s="139"/>
      <c r="E288" s="139"/>
      <c r="F288" s="139"/>
      <c r="G288" s="139"/>
    </row>
    <row r="289" spans="1:7" x14ac:dyDescent="0.25">
      <c r="A289" s="139"/>
      <c r="B289" s="139"/>
      <c r="C289" s="139"/>
      <c r="D289" s="139"/>
      <c r="E289" s="139"/>
      <c r="F289" s="139"/>
      <c r="G289" s="139"/>
    </row>
    <row r="290" spans="1:7" x14ac:dyDescent="0.25">
      <c r="A290" s="139"/>
      <c r="B290" s="139"/>
      <c r="C290" s="139"/>
      <c r="D290" s="139"/>
      <c r="E290" s="139"/>
      <c r="F290" s="139"/>
      <c r="G290" s="139"/>
    </row>
    <row r="291" spans="1:7" x14ac:dyDescent="0.25">
      <c r="A291" s="139"/>
      <c r="B291" s="139"/>
      <c r="C291" s="139"/>
      <c r="D291" s="139"/>
      <c r="E291" s="139"/>
      <c r="F291" s="139"/>
      <c r="G291" s="139"/>
    </row>
    <row r="292" spans="1:7" x14ac:dyDescent="0.25">
      <c r="A292" s="139"/>
      <c r="B292" s="139"/>
      <c r="C292" s="139"/>
      <c r="D292" s="139"/>
      <c r="E292" s="139"/>
      <c r="F292" s="139"/>
      <c r="G292" s="139"/>
    </row>
    <row r="293" spans="1:7" x14ac:dyDescent="0.25">
      <c r="A293" s="139"/>
      <c r="B293" s="139"/>
      <c r="C293" s="139"/>
      <c r="D293" s="139"/>
      <c r="E293" s="139"/>
      <c r="F293" s="139"/>
      <c r="G293" s="139"/>
    </row>
    <row r="294" spans="1:7" x14ac:dyDescent="0.25">
      <c r="A294" s="139"/>
      <c r="B294" s="139"/>
      <c r="C294" s="139"/>
      <c r="D294" s="139"/>
      <c r="E294" s="139"/>
      <c r="F294" s="139"/>
      <c r="G294" s="139"/>
    </row>
    <row r="295" spans="1:7" x14ac:dyDescent="0.25">
      <c r="A295" s="139"/>
      <c r="B295" s="139"/>
      <c r="C295" s="139"/>
      <c r="D295" s="139"/>
      <c r="E295" s="139"/>
      <c r="F295" s="139"/>
      <c r="G295" s="139"/>
    </row>
    <row r="296" spans="1:7" x14ac:dyDescent="0.25">
      <c r="A296" s="139"/>
      <c r="B296" s="139"/>
      <c r="C296" s="139"/>
      <c r="D296" s="139"/>
      <c r="E296" s="139"/>
      <c r="F296" s="139"/>
      <c r="G296" s="139"/>
    </row>
    <row r="297" spans="1:7" x14ac:dyDescent="0.25">
      <c r="A297" s="139"/>
      <c r="B297" s="139"/>
      <c r="C297" s="139"/>
      <c r="D297" s="139"/>
      <c r="E297" s="139"/>
      <c r="F297" s="139"/>
      <c r="G297" s="139"/>
    </row>
    <row r="298" spans="1:7" x14ac:dyDescent="0.25">
      <c r="A298" s="139"/>
      <c r="B298" s="139"/>
      <c r="C298" s="139"/>
      <c r="D298" s="139"/>
      <c r="E298" s="139"/>
      <c r="F298" s="139"/>
      <c r="G298" s="139"/>
    </row>
    <row r="299" spans="1:7" x14ac:dyDescent="0.25">
      <c r="A299" s="139"/>
      <c r="B299" s="139"/>
      <c r="C299" s="139"/>
      <c r="D299" s="139"/>
      <c r="E299" s="139"/>
      <c r="F299" s="139"/>
      <c r="G299" s="139"/>
    </row>
    <row r="300" spans="1:7" x14ac:dyDescent="0.25">
      <c r="A300" s="139"/>
      <c r="B300" s="139"/>
      <c r="C300" s="139"/>
      <c r="D300" s="139"/>
      <c r="E300" s="139"/>
      <c r="F300" s="139"/>
      <c r="G300" s="139"/>
    </row>
    <row r="301" spans="1:7" x14ac:dyDescent="0.25">
      <c r="A301" s="139"/>
      <c r="B301" s="139"/>
      <c r="C301" s="139"/>
      <c r="D301" s="139"/>
      <c r="E301" s="139"/>
      <c r="F301" s="139"/>
      <c r="G301" s="139"/>
    </row>
    <row r="302" spans="1:7" x14ac:dyDescent="0.25">
      <c r="A302" s="139"/>
      <c r="B302" s="139"/>
      <c r="C302" s="139"/>
      <c r="D302" s="139"/>
      <c r="E302" s="139"/>
      <c r="F302" s="139"/>
      <c r="G302" s="139"/>
    </row>
    <row r="303" spans="1:7" x14ac:dyDescent="0.25">
      <c r="A303" s="139"/>
      <c r="B303" s="139"/>
      <c r="C303" s="139"/>
      <c r="D303" s="139"/>
      <c r="E303" s="139"/>
      <c r="F303" s="139"/>
      <c r="G303" s="139"/>
    </row>
    <row r="304" spans="1:7" x14ac:dyDescent="0.25">
      <c r="A304" s="139"/>
      <c r="B304" s="139"/>
      <c r="C304" s="139"/>
      <c r="D304" s="139"/>
      <c r="E304" s="139"/>
      <c r="F304" s="139"/>
      <c r="G304" s="139"/>
    </row>
    <row r="305" spans="1:7" x14ac:dyDescent="0.25">
      <c r="A305" s="139"/>
      <c r="B305" s="139"/>
      <c r="C305" s="139"/>
      <c r="D305" s="139"/>
      <c r="E305" s="139"/>
      <c r="F305" s="139"/>
      <c r="G305" s="139"/>
    </row>
    <row r="306" spans="1:7" x14ac:dyDescent="0.25">
      <c r="A306" s="139"/>
      <c r="B306" s="139"/>
      <c r="C306" s="139"/>
      <c r="D306" s="139"/>
      <c r="E306" s="139"/>
      <c r="F306" s="139"/>
      <c r="G306" s="139"/>
    </row>
    <row r="307" spans="1:7" x14ac:dyDescent="0.25">
      <c r="A307" s="139"/>
      <c r="B307" s="139"/>
      <c r="C307" s="139"/>
      <c r="D307" s="139"/>
      <c r="E307" s="139"/>
      <c r="F307" s="139"/>
      <c r="G307" s="139"/>
    </row>
    <row r="308" spans="1:7" x14ac:dyDescent="0.25">
      <c r="A308" s="139"/>
      <c r="B308" s="139"/>
      <c r="C308" s="139"/>
      <c r="D308" s="139"/>
      <c r="E308" s="139"/>
      <c r="F308" s="139"/>
      <c r="G308" s="139"/>
    </row>
    <row r="309" spans="1:7" x14ac:dyDescent="0.25">
      <c r="A309" s="139"/>
      <c r="B309" s="139"/>
      <c r="C309" s="139"/>
      <c r="D309" s="139"/>
      <c r="E309" s="139"/>
      <c r="F309" s="139"/>
      <c r="G309" s="139"/>
    </row>
    <row r="310" spans="1:7" x14ac:dyDescent="0.25">
      <c r="A310" s="139"/>
      <c r="B310" s="139"/>
      <c r="C310" s="139"/>
      <c r="D310" s="139"/>
      <c r="E310" s="139"/>
      <c r="F310" s="139"/>
      <c r="G310" s="139"/>
    </row>
    <row r="311" spans="1:7" x14ac:dyDescent="0.25">
      <c r="A311" s="139"/>
      <c r="B311" s="139"/>
      <c r="C311" s="139"/>
      <c r="D311" s="139"/>
      <c r="E311" s="139"/>
      <c r="F311" s="139"/>
      <c r="G311" s="139"/>
    </row>
    <row r="312" spans="1:7" x14ac:dyDescent="0.25">
      <c r="A312" s="139"/>
      <c r="B312" s="139"/>
      <c r="C312" s="139"/>
      <c r="D312" s="139"/>
      <c r="E312" s="139"/>
      <c r="F312" s="139"/>
      <c r="G312" s="139"/>
    </row>
    <row r="313" spans="1:7" x14ac:dyDescent="0.25">
      <c r="A313" s="139"/>
      <c r="B313" s="139"/>
      <c r="C313" s="139"/>
      <c r="D313" s="139"/>
      <c r="E313" s="139"/>
      <c r="F313" s="139"/>
      <c r="G313" s="139"/>
    </row>
    <row r="314" spans="1:7" x14ac:dyDescent="0.25">
      <c r="A314" s="139"/>
      <c r="B314" s="139"/>
      <c r="C314" s="139"/>
      <c r="D314" s="139"/>
      <c r="E314" s="139"/>
      <c r="F314" s="139"/>
      <c r="G314" s="139"/>
    </row>
    <row r="315" spans="1:7" x14ac:dyDescent="0.25">
      <c r="A315" s="139"/>
      <c r="B315" s="139"/>
      <c r="C315" s="139"/>
      <c r="D315" s="139"/>
      <c r="E315" s="139"/>
      <c r="F315" s="139"/>
      <c r="G315" s="139"/>
    </row>
    <row r="316" spans="1:7" x14ac:dyDescent="0.25">
      <c r="A316" s="139"/>
      <c r="B316" s="139"/>
      <c r="C316" s="139"/>
      <c r="D316" s="139"/>
      <c r="E316" s="139"/>
      <c r="F316" s="139"/>
      <c r="G316" s="139"/>
    </row>
    <row r="317" spans="1:7" x14ac:dyDescent="0.25">
      <c r="A317" s="139"/>
      <c r="B317" s="139"/>
      <c r="C317" s="139"/>
      <c r="D317" s="139"/>
      <c r="E317" s="139"/>
      <c r="F317" s="139"/>
      <c r="G317" s="139"/>
    </row>
    <row r="318" spans="1:7" x14ac:dyDescent="0.25">
      <c r="A318" s="139"/>
      <c r="B318" s="139"/>
      <c r="C318" s="139"/>
      <c r="D318" s="139"/>
      <c r="E318" s="139"/>
      <c r="F318" s="139"/>
      <c r="G318" s="139"/>
    </row>
    <row r="319" spans="1:7" x14ac:dyDescent="0.25">
      <c r="A319" s="139"/>
      <c r="B319" s="139"/>
      <c r="C319" s="139"/>
      <c r="D319" s="139"/>
      <c r="E319" s="139"/>
      <c r="F319" s="139"/>
      <c r="G319" s="139"/>
    </row>
    <row r="320" spans="1:7" x14ac:dyDescent="0.25">
      <c r="A320" s="139"/>
      <c r="B320" s="139"/>
      <c r="C320" s="139"/>
      <c r="D320" s="139"/>
      <c r="E320" s="139"/>
      <c r="F320" s="139"/>
      <c r="G320" s="139"/>
    </row>
    <row r="321" spans="1:7" x14ac:dyDescent="0.25">
      <c r="A321" s="139"/>
      <c r="B321" s="139"/>
      <c r="C321" s="139"/>
      <c r="D321" s="139"/>
      <c r="E321" s="139"/>
      <c r="F321" s="139"/>
      <c r="G321" s="139"/>
    </row>
    <row r="322" spans="1:7" x14ac:dyDescent="0.25">
      <c r="A322" s="139"/>
      <c r="B322" s="139"/>
      <c r="C322" s="139"/>
      <c r="D322" s="139"/>
      <c r="E322" s="139"/>
      <c r="F322" s="139"/>
      <c r="G322" s="139"/>
    </row>
    <row r="323" spans="1:7" x14ac:dyDescent="0.25">
      <c r="A323" s="139"/>
      <c r="B323" s="139"/>
      <c r="C323" s="139"/>
      <c r="D323" s="139"/>
      <c r="E323" s="139"/>
      <c r="F323" s="139"/>
      <c r="G323" s="139"/>
    </row>
    <row r="324" spans="1:7" x14ac:dyDescent="0.25">
      <c r="A324" s="139"/>
      <c r="B324" s="139"/>
      <c r="C324" s="139"/>
      <c r="D324" s="139"/>
      <c r="E324" s="139"/>
      <c r="F324" s="139"/>
      <c r="G324" s="139"/>
    </row>
    <row r="325" spans="1:7" x14ac:dyDescent="0.25">
      <c r="A325" s="139"/>
      <c r="B325" s="139"/>
      <c r="C325" s="139"/>
      <c r="D325" s="139"/>
      <c r="E325" s="139"/>
      <c r="F325" s="139"/>
      <c r="G325" s="139"/>
    </row>
    <row r="326" spans="1:7" x14ac:dyDescent="0.25">
      <c r="A326" s="139"/>
      <c r="B326" s="139"/>
      <c r="C326" s="139"/>
      <c r="D326" s="139"/>
      <c r="E326" s="139"/>
      <c r="F326" s="139"/>
      <c r="G326" s="139"/>
    </row>
    <row r="327" spans="1:7" x14ac:dyDescent="0.25">
      <c r="A327" s="139"/>
      <c r="B327" s="139"/>
      <c r="C327" s="139"/>
      <c r="D327" s="139"/>
      <c r="E327" s="139"/>
      <c r="F327" s="139"/>
      <c r="G327" s="139"/>
    </row>
    <row r="328" spans="1:7" x14ac:dyDescent="0.25">
      <c r="A328" s="139"/>
      <c r="B328" s="139"/>
      <c r="C328" s="139"/>
      <c r="D328" s="139"/>
      <c r="E328" s="139"/>
      <c r="F328" s="139"/>
      <c r="G328" s="139"/>
    </row>
    <row r="329" spans="1:7" x14ac:dyDescent="0.25">
      <c r="A329" s="139"/>
      <c r="B329" s="139"/>
      <c r="C329" s="139"/>
      <c r="D329" s="139"/>
      <c r="E329" s="139"/>
      <c r="F329" s="139"/>
      <c r="G329" s="139"/>
    </row>
    <row r="330" spans="1:7" x14ac:dyDescent="0.25">
      <c r="A330" s="139"/>
      <c r="B330" s="139"/>
      <c r="C330" s="139"/>
      <c r="D330" s="139"/>
      <c r="E330" s="139"/>
      <c r="F330" s="139"/>
      <c r="G330" s="139"/>
    </row>
    <row r="331" spans="1:7" x14ac:dyDescent="0.25">
      <c r="A331" s="139"/>
      <c r="B331" s="139"/>
      <c r="C331" s="139"/>
      <c r="D331" s="139"/>
      <c r="E331" s="139"/>
      <c r="F331" s="139"/>
      <c r="G331" s="139"/>
    </row>
    <row r="332" spans="1:7" x14ac:dyDescent="0.25">
      <c r="A332" s="139"/>
      <c r="B332" s="139"/>
      <c r="C332" s="139"/>
      <c r="D332" s="139"/>
      <c r="E332" s="139"/>
      <c r="F332" s="139"/>
      <c r="G332" s="139"/>
    </row>
    <row r="333" spans="1:7" x14ac:dyDescent="0.25">
      <c r="A333" s="139"/>
      <c r="B333" s="139"/>
      <c r="C333" s="139"/>
      <c r="D333" s="139"/>
      <c r="E333" s="139"/>
      <c r="F333" s="139"/>
      <c r="G333" s="139"/>
    </row>
    <row r="334" spans="1:7" x14ac:dyDescent="0.25">
      <c r="A334" s="139"/>
      <c r="B334" s="139"/>
      <c r="C334" s="139"/>
      <c r="D334" s="139"/>
      <c r="E334" s="139"/>
      <c r="F334" s="139"/>
      <c r="G334" s="139"/>
    </row>
    <row r="335" spans="1:7" x14ac:dyDescent="0.25">
      <c r="A335" s="139"/>
      <c r="B335" s="139"/>
      <c r="C335" s="139"/>
      <c r="D335" s="139"/>
      <c r="E335" s="139"/>
      <c r="F335" s="139"/>
      <c r="G335" s="139"/>
    </row>
    <row r="336" spans="1:7" x14ac:dyDescent="0.25">
      <c r="A336" s="139"/>
      <c r="B336" s="139"/>
      <c r="C336" s="139"/>
      <c r="D336" s="139"/>
      <c r="E336" s="139"/>
      <c r="F336" s="139"/>
      <c r="G336" s="139"/>
    </row>
    <row r="337" spans="1:7" x14ac:dyDescent="0.25">
      <c r="A337" s="139"/>
      <c r="B337" s="139"/>
      <c r="C337" s="139"/>
      <c r="D337" s="139"/>
      <c r="E337" s="139"/>
      <c r="F337" s="139"/>
      <c r="G337" s="139"/>
    </row>
    <row r="338" spans="1:7" x14ac:dyDescent="0.25">
      <c r="A338" s="139"/>
      <c r="B338" s="139"/>
      <c r="C338" s="139"/>
      <c r="D338" s="139"/>
      <c r="E338" s="139"/>
      <c r="F338" s="139"/>
      <c r="G338" s="139"/>
    </row>
    <row r="339" spans="1:7" x14ac:dyDescent="0.25">
      <c r="A339" s="139"/>
      <c r="B339" s="139"/>
      <c r="C339" s="139"/>
      <c r="D339" s="139"/>
      <c r="E339" s="139"/>
      <c r="F339" s="139"/>
      <c r="G339" s="139"/>
    </row>
    <row r="340" spans="1:7" x14ac:dyDescent="0.25">
      <c r="A340" s="139"/>
      <c r="B340" s="139"/>
      <c r="C340" s="139"/>
      <c r="D340" s="139"/>
      <c r="E340" s="139"/>
      <c r="F340" s="139"/>
      <c r="G340" s="139"/>
    </row>
  </sheetData>
  <mergeCells count="3">
    <mergeCell ref="C98:C99"/>
    <mergeCell ref="D98:D99"/>
    <mergeCell ref="E98:E9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/>
  <dimension ref="A1:W340"/>
  <sheetViews>
    <sheetView topLeftCell="O13" zoomScaleNormal="100" workbookViewId="0">
      <selection activeCell="D103" sqref="D103"/>
    </sheetView>
  </sheetViews>
  <sheetFormatPr defaultRowHeight="15" x14ac:dyDescent="0.25"/>
  <cols>
    <col min="1" max="3" width="9.140625" style="138"/>
    <col min="4" max="4" width="12" style="138" bestFit="1" customWidth="1"/>
    <col min="5" max="5" width="10.5703125" style="138" bestFit="1" customWidth="1"/>
    <col min="6" max="16384" width="9.140625" style="138"/>
  </cols>
  <sheetData>
    <row r="1" spans="1:23" ht="15.75" thickBot="1" x14ac:dyDescent="0.3"/>
    <row r="2" spans="1:23" ht="15.75" thickBot="1" x14ac:dyDescent="0.3">
      <c r="A2" s="155" t="s">
        <v>420</v>
      </c>
      <c r="B2" s="155" t="s">
        <v>116</v>
      </c>
      <c r="C2" s="155" t="s">
        <v>452</v>
      </c>
      <c r="D2" s="156" t="s">
        <v>421</v>
      </c>
      <c r="E2" s="157" t="s">
        <v>425</v>
      </c>
      <c r="F2" s="156" t="s">
        <v>423</v>
      </c>
      <c r="G2" s="157" t="s">
        <v>422</v>
      </c>
      <c r="H2" s="156" t="s">
        <v>437</v>
      </c>
      <c r="I2" s="157" t="s">
        <v>424</v>
      </c>
      <c r="J2" s="155" t="s">
        <v>420</v>
      </c>
      <c r="K2" s="156" t="s">
        <v>426</v>
      </c>
      <c r="L2" s="157" t="s">
        <v>427</v>
      </c>
      <c r="M2" s="156" t="s">
        <v>428</v>
      </c>
      <c r="N2" s="157" t="s">
        <v>429</v>
      </c>
      <c r="O2" s="156" t="s">
        <v>430</v>
      </c>
      <c r="P2" s="157" t="s">
        <v>431</v>
      </c>
      <c r="Q2" s="155" t="s">
        <v>420</v>
      </c>
      <c r="R2" s="156" t="s">
        <v>432</v>
      </c>
      <c r="S2" s="157" t="s">
        <v>433</v>
      </c>
      <c r="T2" s="156" t="s">
        <v>434</v>
      </c>
      <c r="U2" s="157" t="s">
        <v>435</v>
      </c>
      <c r="V2" s="156" t="s">
        <v>456</v>
      </c>
      <c r="W2" s="157" t="s">
        <v>436</v>
      </c>
    </row>
    <row r="3" spans="1:23" x14ac:dyDescent="0.25">
      <c r="A3" s="150">
        <f>'resultados 3-12-2021'!B8</f>
        <v>0</v>
      </c>
      <c r="B3" s="150">
        <f>'resultados 3-12-2021'!F8</f>
        <v>0.39693333333333336</v>
      </c>
      <c r="C3" s="150">
        <f>'resultados 3-12-2021'!J8</f>
        <v>0.40395000000000003</v>
      </c>
      <c r="D3" s="151">
        <f>'resultados 3-12-2021'!N8</f>
        <v>0.42556666666666665</v>
      </c>
      <c r="E3" s="152">
        <f>'resultados 3-12-2021'!R8</f>
        <v>0.38906666666666667</v>
      </c>
      <c r="F3" s="153">
        <v>0.43683333333333335</v>
      </c>
      <c r="G3" s="154">
        <v>0.39653333333333335</v>
      </c>
      <c r="H3" s="153">
        <v>0.45029999999999998</v>
      </c>
      <c r="I3" s="154">
        <v>0.37323333333333331</v>
      </c>
      <c r="J3" s="150">
        <f t="shared" ref="J3:J43" si="0">A3</f>
        <v>0</v>
      </c>
      <c r="K3" s="151">
        <v>0.5164333333333333</v>
      </c>
      <c r="L3" s="152">
        <v>0.49763333333333332</v>
      </c>
      <c r="M3" s="153">
        <v>0.49826666666666664</v>
      </c>
      <c r="N3" s="154">
        <v>0.49183333333333334</v>
      </c>
      <c r="O3" s="153">
        <v>0.53120000000000001</v>
      </c>
      <c r="P3" s="154">
        <v>0.52493333333333325</v>
      </c>
      <c r="Q3" s="150">
        <f t="shared" ref="Q3:Q43" si="1">J3</f>
        <v>0</v>
      </c>
      <c r="R3" s="151">
        <v>0.50719999999999998</v>
      </c>
      <c r="S3" s="152">
        <v>0.49230000000000002</v>
      </c>
      <c r="T3" s="153">
        <f>'resultados 3-12-2021'!BR8</f>
        <v>0.47750000000000004</v>
      </c>
      <c r="U3" s="154">
        <f>'resultados 3-12-2021'!BV8</f>
        <v>0.47425</v>
      </c>
      <c r="V3" s="153">
        <v>0.45986666666666665</v>
      </c>
      <c r="W3" s="154">
        <v>0.45876666666666671</v>
      </c>
    </row>
    <row r="4" spans="1:23" x14ac:dyDescent="0.25">
      <c r="A4" s="146">
        <f>'resultados 3-12-2021'!B9</f>
        <v>1</v>
      </c>
      <c r="B4" s="150">
        <f>'resultados 3-12-2021'!F9</f>
        <v>0.39816666666666661</v>
      </c>
      <c r="C4" s="150">
        <f>'resultados 3-12-2021'!J9</f>
        <v>0.40195000000000003</v>
      </c>
      <c r="D4" s="148">
        <f>'resultados 3-12-2021'!N9</f>
        <v>0.42413333333333331</v>
      </c>
      <c r="E4" s="141">
        <f>'resultados 3-12-2021'!R9</f>
        <v>0.35159999999999997</v>
      </c>
      <c r="F4" s="142">
        <v>0.43503333333333333</v>
      </c>
      <c r="G4" s="140">
        <v>0.36046666666666666</v>
      </c>
      <c r="H4" s="142">
        <v>0.44713333333333333</v>
      </c>
      <c r="I4" s="140">
        <v>0.33723333333333333</v>
      </c>
      <c r="J4" s="146">
        <f t="shared" si="0"/>
        <v>1</v>
      </c>
      <c r="K4" s="148">
        <v>0.51286666666666669</v>
      </c>
      <c r="L4" s="141">
        <v>0.48983333333333334</v>
      </c>
      <c r="M4" s="142">
        <v>0.49540000000000006</v>
      </c>
      <c r="N4" s="140">
        <v>0.48703333333333326</v>
      </c>
      <c r="O4" s="142">
        <v>0.5258666666666667</v>
      </c>
      <c r="P4" s="140">
        <v>0.51496666666666668</v>
      </c>
      <c r="Q4" s="150">
        <f t="shared" si="1"/>
        <v>1</v>
      </c>
      <c r="R4" s="148">
        <v>0.50053333333333339</v>
      </c>
      <c r="S4" s="141">
        <v>0.48486666666666672</v>
      </c>
      <c r="T4" s="153">
        <f>'resultados 3-12-2021'!BR9</f>
        <v>0.4746333333333333</v>
      </c>
      <c r="U4" s="154">
        <f>'resultados 3-12-2021'!BV9</f>
        <v>0.46825</v>
      </c>
      <c r="V4" s="142">
        <v>0.45873333333333327</v>
      </c>
      <c r="W4" s="140">
        <v>0.44313333333333338</v>
      </c>
    </row>
    <row r="5" spans="1:23" x14ac:dyDescent="0.25">
      <c r="A5" s="146">
        <f>'resultados 3-12-2021'!B10</f>
        <v>2</v>
      </c>
      <c r="B5" s="150">
        <f>'resultados 3-12-2021'!F10</f>
        <v>0.39756666666666662</v>
      </c>
      <c r="C5" s="150">
        <f>'resultados 3-12-2021'!J10</f>
        <v>0.40189999999999998</v>
      </c>
      <c r="D5" s="148">
        <f>'resultados 3-12-2021'!N10</f>
        <v>0.42046666666666671</v>
      </c>
      <c r="E5" s="141">
        <f>'resultados 3-12-2021'!R10</f>
        <v>0.31479999999999997</v>
      </c>
      <c r="F5" s="142">
        <v>0.43133333333333335</v>
      </c>
      <c r="G5" s="140">
        <v>0.3217666666666667</v>
      </c>
      <c r="H5" s="142">
        <v>0.44259999999999994</v>
      </c>
      <c r="I5" s="140">
        <v>0.30893333333333334</v>
      </c>
      <c r="J5" s="146">
        <f t="shared" si="0"/>
        <v>2</v>
      </c>
      <c r="K5" s="148">
        <v>0.50600000000000001</v>
      </c>
      <c r="L5" s="141">
        <v>0.48183333333333334</v>
      </c>
      <c r="M5" s="142">
        <v>0.49140000000000006</v>
      </c>
      <c r="N5" s="140">
        <v>0.48143333333333332</v>
      </c>
      <c r="O5" s="142">
        <v>0.51933333333333331</v>
      </c>
      <c r="P5" s="140">
        <v>0.50569999999999993</v>
      </c>
      <c r="Q5" s="150">
        <f t="shared" si="1"/>
        <v>2</v>
      </c>
      <c r="R5" s="148">
        <v>0.49489999999999995</v>
      </c>
      <c r="S5" s="141">
        <v>0.47820000000000001</v>
      </c>
      <c r="T5" s="142">
        <v>0.4689666666666667</v>
      </c>
      <c r="U5" s="140">
        <v>0.4597</v>
      </c>
      <c r="V5" s="142">
        <v>0.4548666666666667</v>
      </c>
      <c r="W5" s="140">
        <v>0.43743333333333334</v>
      </c>
    </row>
    <row r="6" spans="1:23" x14ac:dyDescent="0.25">
      <c r="A6" s="146">
        <f>'resultados 3-12-2021'!B11</f>
        <v>3</v>
      </c>
      <c r="B6" s="150">
        <f>'resultados 3-12-2021'!F11</f>
        <v>0.39739999999999998</v>
      </c>
      <c r="C6" s="150">
        <f>'resultados 3-12-2021'!J11</f>
        <v>0.40149999999999997</v>
      </c>
      <c r="D6" s="148">
        <f>'resultados 3-12-2021'!N11</f>
        <v>0.41609999999999997</v>
      </c>
      <c r="E6" s="141">
        <f>'resultados 3-12-2021'!R11</f>
        <v>0.28649999999999998</v>
      </c>
      <c r="F6" s="142">
        <v>0.42709999999999998</v>
      </c>
      <c r="G6" s="140">
        <v>0.29656666666666665</v>
      </c>
      <c r="H6" s="142">
        <v>0.43816666666666665</v>
      </c>
      <c r="I6" s="140">
        <v>0.29916666666666664</v>
      </c>
      <c r="J6" s="146">
        <f t="shared" si="0"/>
        <v>3</v>
      </c>
      <c r="K6" s="148">
        <v>0.49926666666666669</v>
      </c>
      <c r="L6" s="141">
        <v>0.47306666666666669</v>
      </c>
      <c r="M6" s="142">
        <v>0.48620000000000002</v>
      </c>
      <c r="N6" s="140">
        <v>0.47506666666666669</v>
      </c>
      <c r="O6" s="142">
        <v>0.51266666666666671</v>
      </c>
      <c r="P6" s="140">
        <v>0.49726666666666669</v>
      </c>
      <c r="Q6" s="150">
        <f t="shared" si="1"/>
        <v>3</v>
      </c>
      <c r="R6" s="148">
        <v>0.48783333333333334</v>
      </c>
      <c r="S6" s="141">
        <v>0.47019999999999995</v>
      </c>
      <c r="T6" s="142">
        <v>0.46263333333333329</v>
      </c>
      <c r="U6" s="140">
        <v>0.44659999999999994</v>
      </c>
      <c r="V6" s="142">
        <v>0.44946666666666668</v>
      </c>
      <c r="W6" s="140">
        <v>0.43149999999999999</v>
      </c>
    </row>
    <row r="7" spans="1:23" x14ac:dyDescent="0.25">
      <c r="A7" s="146">
        <f>'resultados 3-12-2021'!B12</f>
        <v>4</v>
      </c>
      <c r="B7" s="150">
        <f>'resultados 3-12-2021'!F12</f>
        <v>0.39743333333333336</v>
      </c>
      <c r="C7" s="150">
        <f>'resultados 3-12-2021'!J12</f>
        <v>0.40110000000000001</v>
      </c>
      <c r="D7" s="148">
        <f>'resultados 3-12-2021'!N12</f>
        <v>0.41260000000000002</v>
      </c>
      <c r="E7" s="141">
        <f>'resultados 3-12-2021'!R12</f>
        <v>0.27566666666666667</v>
      </c>
      <c r="F7" s="142">
        <v>0.42286666666666667</v>
      </c>
      <c r="G7" s="140">
        <v>0.28776666666666667</v>
      </c>
      <c r="H7" s="142">
        <v>0.43346666666666667</v>
      </c>
      <c r="I7" s="140">
        <v>0.29666666666666669</v>
      </c>
      <c r="J7" s="146">
        <f t="shared" si="0"/>
        <v>4</v>
      </c>
      <c r="K7" s="148">
        <v>0.49213333333333331</v>
      </c>
      <c r="L7" s="141">
        <v>0.46490000000000004</v>
      </c>
      <c r="M7" s="142">
        <v>0.48133333333333334</v>
      </c>
      <c r="N7" s="140">
        <v>0.46836666666666665</v>
      </c>
      <c r="O7" s="142">
        <v>0.50480000000000003</v>
      </c>
      <c r="P7" s="140">
        <v>0.48833333333333329</v>
      </c>
      <c r="Q7" s="150">
        <f t="shared" si="1"/>
        <v>4</v>
      </c>
      <c r="R7" s="148">
        <v>0.48103333333333337</v>
      </c>
      <c r="S7" s="141">
        <v>0.46110000000000001</v>
      </c>
      <c r="T7" s="142">
        <v>0.45633333333333331</v>
      </c>
      <c r="U7" s="140">
        <v>0.43946666666666667</v>
      </c>
      <c r="V7" s="142">
        <v>0.44399999999999995</v>
      </c>
      <c r="W7" s="140">
        <v>0.42526666666666668</v>
      </c>
    </row>
    <row r="8" spans="1:23" x14ac:dyDescent="0.25">
      <c r="A8" s="146">
        <f>'resultados 3-12-2021'!B13</f>
        <v>5</v>
      </c>
      <c r="B8" s="150">
        <f>'resultados 3-12-2021'!F13</f>
        <v>0.39740000000000003</v>
      </c>
      <c r="C8" s="150">
        <f>'resultados 3-12-2021'!J13</f>
        <v>0.4007</v>
      </c>
      <c r="D8" s="148">
        <f>'resultados 3-12-2021'!N13</f>
        <v>0.40820000000000006</v>
      </c>
      <c r="E8" s="141">
        <f>'resultados 3-12-2021'!R13</f>
        <v>0.27333333333333337</v>
      </c>
      <c r="F8" s="142">
        <v>0.41866666666666669</v>
      </c>
      <c r="G8" s="140">
        <v>0.28556666666666664</v>
      </c>
      <c r="H8" s="142">
        <v>0.42893333333333333</v>
      </c>
      <c r="I8" s="140">
        <v>0.29446666666666665</v>
      </c>
      <c r="J8" s="146">
        <f t="shared" si="0"/>
        <v>5</v>
      </c>
      <c r="K8" s="148">
        <v>0.4847333333333334</v>
      </c>
      <c r="L8" s="141">
        <v>0.4572</v>
      </c>
      <c r="M8" s="142">
        <v>0.47599999999999998</v>
      </c>
      <c r="N8" s="140">
        <v>0.46166666666666667</v>
      </c>
      <c r="O8" s="142">
        <v>0.49763333333333332</v>
      </c>
      <c r="P8" s="140">
        <v>0.48166666666666669</v>
      </c>
      <c r="Q8" s="150">
        <f t="shared" si="1"/>
        <v>5</v>
      </c>
      <c r="R8" s="148">
        <v>0.47373333333333334</v>
      </c>
      <c r="S8" s="141">
        <v>0.45216666666666666</v>
      </c>
      <c r="T8" s="142">
        <v>0.4496</v>
      </c>
      <c r="U8" s="140">
        <v>0.43203333333333332</v>
      </c>
      <c r="V8" s="142">
        <v>0.4384333333333334</v>
      </c>
      <c r="W8" s="140">
        <v>0.41889999999999999</v>
      </c>
    </row>
    <row r="9" spans="1:23" x14ac:dyDescent="0.25">
      <c r="A9" s="146">
        <f>'resultados 3-12-2021'!B14</f>
        <v>6</v>
      </c>
      <c r="B9" s="150">
        <f>'resultados 3-12-2021'!F14</f>
        <v>0.39760000000000001</v>
      </c>
      <c r="C9" s="150">
        <f>'resultados 3-12-2021'!J14</f>
        <v>0.40029999999999999</v>
      </c>
      <c r="D9" s="148">
        <f>'resultados 3-12-2021'!N14</f>
        <v>0.40456666666666669</v>
      </c>
      <c r="E9" s="141">
        <f>'resultados 3-12-2021'!R14</f>
        <v>0.27246666666666669</v>
      </c>
      <c r="F9" s="142">
        <v>0.41453333333333336</v>
      </c>
      <c r="G9" s="140">
        <v>0.28439999999999999</v>
      </c>
      <c r="H9" s="142">
        <v>0.4243333333333334</v>
      </c>
      <c r="I9" s="140">
        <v>0.29306666666666664</v>
      </c>
      <c r="J9" s="146">
        <f t="shared" si="0"/>
        <v>6</v>
      </c>
      <c r="K9" s="148">
        <v>0.47760000000000002</v>
      </c>
      <c r="L9" s="141">
        <v>0.44896666666666668</v>
      </c>
      <c r="M9" s="142">
        <v>0.47029999999999994</v>
      </c>
      <c r="N9" s="140">
        <v>0.45513333333333333</v>
      </c>
      <c r="O9" s="142">
        <v>0.4904</v>
      </c>
      <c r="P9" s="140">
        <v>0.47310000000000002</v>
      </c>
      <c r="Q9" s="150">
        <f t="shared" si="1"/>
        <v>6</v>
      </c>
      <c r="R9" s="148">
        <v>0.46670000000000006</v>
      </c>
      <c r="S9" s="141">
        <v>0.44333333333333336</v>
      </c>
      <c r="T9" s="142">
        <v>0.44259999999999994</v>
      </c>
      <c r="U9" s="140">
        <v>0.42383333333333334</v>
      </c>
      <c r="V9" s="142">
        <v>0.43293333333333334</v>
      </c>
      <c r="W9" s="140">
        <v>0.4124666666666667</v>
      </c>
    </row>
    <row r="10" spans="1:23" x14ac:dyDescent="0.25">
      <c r="A10" s="146">
        <f>'resultados 3-12-2021'!B15</f>
        <v>7</v>
      </c>
      <c r="B10" s="150">
        <f>'resultados 3-12-2021'!F15</f>
        <v>0.39766666666666667</v>
      </c>
      <c r="C10" s="150">
        <f>'resultados 3-12-2021'!J15</f>
        <v>0.39990000000000003</v>
      </c>
      <c r="D10" s="148">
        <f>'resultados 3-12-2021'!N15</f>
        <v>0.39963333333333334</v>
      </c>
      <c r="E10" s="141">
        <f>'resultados 3-12-2021'!R15</f>
        <v>0.27156666666666668</v>
      </c>
      <c r="F10" s="142">
        <v>0.41006666666666663</v>
      </c>
      <c r="G10" s="140">
        <v>0.28383333333333333</v>
      </c>
      <c r="H10" s="142">
        <v>0.41996666666666665</v>
      </c>
      <c r="I10" s="140">
        <v>0.2921333333333333</v>
      </c>
      <c r="J10" s="146">
        <f t="shared" si="0"/>
        <v>7</v>
      </c>
      <c r="K10" s="148">
        <v>0.47009999999999996</v>
      </c>
      <c r="L10" s="141">
        <v>0.44113333333333332</v>
      </c>
      <c r="M10" s="142">
        <v>0.46500000000000002</v>
      </c>
      <c r="N10" s="140">
        <v>0.44946666666666663</v>
      </c>
      <c r="O10" s="142">
        <v>0.4830666666666667</v>
      </c>
      <c r="P10" s="140">
        <v>0.46460000000000007</v>
      </c>
      <c r="Q10" s="150">
        <f t="shared" si="1"/>
        <v>7</v>
      </c>
      <c r="R10" s="148">
        <v>0.45953333333333335</v>
      </c>
      <c r="S10" s="141">
        <v>0.43413333333333332</v>
      </c>
      <c r="T10" s="142">
        <v>0.43566666666666665</v>
      </c>
      <c r="U10" s="140">
        <v>0.41593333333333332</v>
      </c>
      <c r="V10" s="142">
        <v>0.42696666666666666</v>
      </c>
      <c r="W10" s="140">
        <v>0.40416666666666662</v>
      </c>
    </row>
    <row r="11" spans="1:23" x14ac:dyDescent="0.25">
      <c r="A11" s="146">
        <f>'resultados 3-12-2021'!B16</f>
        <v>8</v>
      </c>
      <c r="B11" s="150">
        <f>'resultados 3-12-2021'!F16</f>
        <v>0.39746666666666663</v>
      </c>
      <c r="C11" s="150">
        <f>'resultados 3-12-2021'!J16</f>
        <v>0.39929999999999999</v>
      </c>
      <c r="D11" s="148">
        <f>'resultados 3-12-2021'!N16</f>
        <v>0.39573333333333333</v>
      </c>
      <c r="E11" s="141">
        <f>'resultados 3-12-2021'!R16</f>
        <v>0.27096666666666663</v>
      </c>
      <c r="F11" s="142">
        <v>0.40566666666666668</v>
      </c>
      <c r="G11" s="140">
        <v>0.28286666666666666</v>
      </c>
      <c r="H11" s="142">
        <v>0.41503333333333337</v>
      </c>
      <c r="I11" s="140">
        <v>0.29109999999999997</v>
      </c>
      <c r="J11" s="146">
        <f t="shared" si="0"/>
        <v>8</v>
      </c>
      <c r="K11" s="148">
        <v>0.46323333333333333</v>
      </c>
      <c r="L11" s="141">
        <v>0.43306666666666666</v>
      </c>
      <c r="M11" s="142">
        <v>0.45963333333333334</v>
      </c>
      <c r="N11" s="140">
        <v>0.44203333333333333</v>
      </c>
      <c r="O11" s="142">
        <v>0.47656666666666664</v>
      </c>
      <c r="P11" s="140">
        <v>0.45660000000000006</v>
      </c>
      <c r="Q11" s="150">
        <f t="shared" si="1"/>
        <v>8</v>
      </c>
      <c r="R11" s="148">
        <v>0.45273333333333327</v>
      </c>
      <c r="S11" s="141">
        <v>0.42563333333333336</v>
      </c>
      <c r="T11" s="142">
        <v>0.42883333333333334</v>
      </c>
      <c r="U11" s="140">
        <v>0.40743333333333337</v>
      </c>
      <c r="V11" s="142">
        <v>0.42149999999999999</v>
      </c>
      <c r="W11" s="140">
        <v>0.39796666666666664</v>
      </c>
    </row>
    <row r="12" spans="1:23" x14ac:dyDescent="0.25">
      <c r="A12" s="146">
        <f>'resultados 3-12-2021'!B17</f>
        <v>9</v>
      </c>
      <c r="B12" s="150">
        <f>'resultados 3-12-2021'!F17</f>
        <v>0.3977</v>
      </c>
      <c r="C12" s="150">
        <f>'resultados 3-12-2021'!J17</f>
        <v>0.39900000000000002</v>
      </c>
      <c r="D12" s="148">
        <f>'resultados 3-12-2021'!N17</f>
        <v>0.3926</v>
      </c>
      <c r="E12" s="141">
        <f>'resultados 3-12-2021'!R17</f>
        <v>0.27040000000000003</v>
      </c>
      <c r="F12" s="142">
        <v>0.40156666666666663</v>
      </c>
      <c r="G12" s="140">
        <v>0.28236666666666665</v>
      </c>
      <c r="H12" s="142">
        <v>0.41050000000000003</v>
      </c>
      <c r="I12" s="140">
        <v>0.29053333333333337</v>
      </c>
      <c r="J12" s="146">
        <f t="shared" si="0"/>
        <v>9</v>
      </c>
      <c r="K12" s="148">
        <v>0.45666666666666672</v>
      </c>
      <c r="L12" s="141">
        <v>0.42540000000000006</v>
      </c>
      <c r="M12" s="142">
        <v>0.45393333333333336</v>
      </c>
      <c r="N12" s="140">
        <v>0.43526666666666669</v>
      </c>
      <c r="O12" s="142">
        <v>0.47000000000000003</v>
      </c>
      <c r="P12" s="140">
        <v>0.44906666666666667</v>
      </c>
      <c r="Q12" s="150">
        <f t="shared" si="1"/>
        <v>9</v>
      </c>
      <c r="R12" s="148">
        <v>0.44636666666666663</v>
      </c>
      <c r="S12" s="141">
        <v>0.4175666666666667</v>
      </c>
      <c r="T12" s="142">
        <v>0.42206666666666665</v>
      </c>
      <c r="U12" s="140">
        <v>0.39976666666666666</v>
      </c>
      <c r="V12" s="142">
        <v>0.41616666666666663</v>
      </c>
      <c r="W12" s="140">
        <v>0.39100000000000001</v>
      </c>
    </row>
    <row r="13" spans="1:23" x14ac:dyDescent="0.25">
      <c r="A13" s="146">
        <f>'resultados 3-12-2021'!B18</f>
        <v>10</v>
      </c>
      <c r="B13" s="150">
        <f>'resultados 3-12-2021'!F18</f>
        <v>0.39750000000000002</v>
      </c>
      <c r="C13" s="150">
        <f>'resultados 3-12-2021'!J18</f>
        <v>0.39865</v>
      </c>
      <c r="D13" s="148">
        <f>'resultados 3-12-2021'!N18</f>
        <v>0.39573333333333333</v>
      </c>
      <c r="E13" s="141">
        <f>'resultados 3-12-2021'!R18</f>
        <v>0.26973333333333332</v>
      </c>
      <c r="F13" s="142">
        <v>0.39710000000000001</v>
      </c>
      <c r="G13" s="140">
        <v>0.28166666666666668</v>
      </c>
      <c r="H13" s="142">
        <v>0.40553333333333336</v>
      </c>
      <c r="I13" s="140">
        <v>0.2898</v>
      </c>
      <c r="J13" s="146">
        <f t="shared" si="0"/>
        <v>10</v>
      </c>
      <c r="K13" s="148">
        <v>0.44930000000000003</v>
      </c>
      <c r="L13" s="141">
        <v>0.41759999999999997</v>
      </c>
      <c r="M13" s="142">
        <v>0.44836666666666664</v>
      </c>
      <c r="N13" s="140">
        <v>0.42899999999999999</v>
      </c>
      <c r="O13" s="142">
        <v>0.4626333333333334</v>
      </c>
      <c r="P13" s="140">
        <v>0.44240000000000007</v>
      </c>
      <c r="Q13" s="150">
        <f t="shared" si="1"/>
        <v>10</v>
      </c>
      <c r="R13" s="148">
        <v>0.4395</v>
      </c>
      <c r="S13" s="141">
        <v>0.41023333333333328</v>
      </c>
      <c r="T13" s="142">
        <v>0.41520000000000001</v>
      </c>
      <c r="U13" s="140">
        <v>0.3919333333333333</v>
      </c>
      <c r="V13" s="142">
        <v>0.41066666666666668</v>
      </c>
      <c r="W13" s="140">
        <v>0.38400000000000006</v>
      </c>
    </row>
    <row r="14" spans="1:23" x14ac:dyDescent="0.25">
      <c r="A14" s="146">
        <f>'resultados 3-12-2021'!B19</f>
        <v>11</v>
      </c>
      <c r="B14" s="150">
        <f>'resultados 3-12-2021'!F19</f>
        <v>0.39756666666666662</v>
      </c>
      <c r="C14" s="150">
        <f>'resultados 3-12-2021'!J19</f>
        <v>0.39824999999999999</v>
      </c>
      <c r="D14" s="148">
        <f>'resultados 3-12-2021'!N19</f>
        <v>0.38570000000000004</v>
      </c>
      <c r="E14" s="141">
        <f>'resultados 3-12-2021'!R19</f>
        <v>0.26926666666666671</v>
      </c>
      <c r="F14" s="142">
        <v>0.39306666666666668</v>
      </c>
      <c r="G14" s="140">
        <v>0.28106666666666663</v>
      </c>
      <c r="H14" s="142">
        <v>0.40146666666666664</v>
      </c>
      <c r="I14" s="140">
        <v>0.28926666666666667</v>
      </c>
      <c r="J14" s="146">
        <f t="shared" si="0"/>
        <v>11</v>
      </c>
      <c r="K14" s="148">
        <v>0.44336666666666663</v>
      </c>
      <c r="L14" s="141">
        <v>0.41036666666666671</v>
      </c>
      <c r="M14" s="142">
        <v>0.44286666666666669</v>
      </c>
      <c r="N14" s="140">
        <v>0.4229</v>
      </c>
      <c r="O14" s="142">
        <v>0.45573333333333332</v>
      </c>
      <c r="P14" s="140">
        <v>0.43543333333333334</v>
      </c>
      <c r="Q14" s="150">
        <f t="shared" si="1"/>
        <v>11</v>
      </c>
      <c r="R14" s="148">
        <v>0.43290000000000006</v>
      </c>
      <c r="S14" s="141">
        <v>0.40256666666666668</v>
      </c>
      <c r="T14" s="142">
        <v>0.4084666666666667</v>
      </c>
      <c r="U14" s="140">
        <v>0.38423333333333337</v>
      </c>
      <c r="V14" s="142">
        <v>0.40516666666666667</v>
      </c>
      <c r="W14" s="140">
        <v>0.37716666666666665</v>
      </c>
    </row>
    <row r="15" spans="1:23" x14ac:dyDescent="0.25">
      <c r="A15" s="146">
        <f>'resultados 3-12-2021'!B20</f>
        <v>12</v>
      </c>
      <c r="B15" s="150">
        <f>'resultados 3-12-2021'!F20</f>
        <v>0.39746666666666663</v>
      </c>
      <c r="C15" s="150">
        <f>'resultados 3-12-2021'!J20</f>
        <v>0.39775000000000005</v>
      </c>
      <c r="D15" s="148">
        <f>'resultados 3-12-2021'!N20</f>
        <v>0.38726666666666665</v>
      </c>
      <c r="E15" s="141">
        <f>'resultados 3-12-2021'!R20</f>
        <v>0.26863333333333334</v>
      </c>
      <c r="F15" s="142">
        <v>0.38903333333333334</v>
      </c>
      <c r="G15" s="140">
        <v>0.28056666666666669</v>
      </c>
      <c r="H15" s="142">
        <v>0.39706666666666668</v>
      </c>
      <c r="I15" s="140">
        <v>0.28899999999999998</v>
      </c>
      <c r="J15" s="146">
        <f t="shared" si="0"/>
        <v>12</v>
      </c>
      <c r="K15" s="148">
        <v>0.43706666666666666</v>
      </c>
      <c r="L15" s="141">
        <v>0.4037</v>
      </c>
      <c r="M15" s="142">
        <v>0.43760000000000004</v>
      </c>
      <c r="N15" s="140">
        <v>0.41646666666666671</v>
      </c>
      <c r="O15" s="142">
        <v>0.4496</v>
      </c>
      <c r="P15" s="140">
        <v>0.42910000000000004</v>
      </c>
      <c r="Q15" s="150">
        <f t="shared" si="1"/>
        <v>12</v>
      </c>
      <c r="R15" s="148">
        <v>0.42670000000000002</v>
      </c>
      <c r="S15" s="141">
        <v>0.39599999999999996</v>
      </c>
      <c r="T15" s="142">
        <v>0.40216666666666673</v>
      </c>
      <c r="U15" s="140">
        <v>0.37749999999999995</v>
      </c>
      <c r="V15" s="142">
        <v>0.39999999999999997</v>
      </c>
      <c r="W15" s="140">
        <v>0.37153333333333333</v>
      </c>
    </row>
    <row r="16" spans="1:23" x14ac:dyDescent="0.25">
      <c r="A16" s="146">
        <f>'resultados 3-12-2021'!B21</f>
        <v>13</v>
      </c>
      <c r="B16" s="150">
        <f>'resultados 3-12-2021'!F21</f>
        <v>0.3977</v>
      </c>
      <c r="C16" s="150">
        <f>'resultados 3-12-2021'!J21</f>
        <v>0.39690000000000003</v>
      </c>
      <c r="D16" s="148">
        <f>'resultados 3-12-2021'!N21</f>
        <v>0.37453333333333333</v>
      </c>
      <c r="E16" s="141">
        <f>'resultados 3-12-2021'!R21</f>
        <v>0.26816666666666666</v>
      </c>
      <c r="F16" s="142">
        <v>0.38519999999999999</v>
      </c>
      <c r="G16" s="140">
        <v>0.2800333333333333</v>
      </c>
      <c r="H16" s="142">
        <v>0.39326666666666665</v>
      </c>
      <c r="I16" s="140">
        <v>0.28889999999999999</v>
      </c>
      <c r="J16" s="146">
        <f t="shared" si="0"/>
        <v>13</v>
      </c>
      <c r="K16" s="148">
        <v>0.43080000000000002</v>
      </c>
      <c r="L16" s="141">
        <v>0.39706666666666668</v>
      </c>
      <c r="M16" s="142">
        <v>0.43216666666666664</v>
      </c>
      <c r="N16" s="140">
        <v>0.41043333333333337</v>
      </c>
      <c r="O16" s="142">
        <v>0.44340000000000002</v>
      </c>
      <c r="P16" s="140">
        <v>0.42286666666666667</v>
      </c>
      <c r="Q16" s="150">
        <f t="shared" si="1"/>
        <v>13</v>
      </c>
      <c r="R16" s="148">
        <v>0.42070000000000002</v>
      </c>
      <c r="S16" s="141">
        <v>0.38899999999999996</v>
      </c>
      <c r="T16" s="142">
        <v>0.39603333333333329</v>
      </c>
      <c r="U16" s="140">
        <v>0.37053333333333333</v>
      </c>
      <c r="V16" s="142">
        <v>0.39453333333333335</v>
      </c>
      <c r="W16" s="140">
        <v>0.36499999999999999</v>
      </c>
    </row>
    <row r="17" spans="1:23" x14ac:dyDescent="0.25">
      <c r="A17" s="146">
        <f>'resultados 3-12-2021'!B22</f>
        <v>14</v>
      </c>
      <c r="B17" s="150">
        <f>'resultados 3-12-2021'!F22</f>
        <v>0.39779999999999999</v>
      </c>
      <c r="C17" s="150">
        <f>'resultados 3-12-2021'!J22</f>
        <v>0.39695000000000003</v>
      </c>
      <c r="D17" s="148">
        <f>'resultados 3-12-2021'!N22</f>
        <v>0.37070000000000003</v>
      </c>
      <c r="E17" s="141">
        <f>'resultados 3-12-2021'!R22</f>
        <v>0.2681</v>
      </c>
      <c r="F17" s="142">
        <v>0.38156666666666667</v>
      </c>
      <c r="G17" s="140">
        <v>0.27986666666666665</v>
      </c>
      <c r="H17" s="142">
        <v>0.38913333333333333</v>
      </c>
      <c r="I17" s="140">
        <v>0.28886666666666666</v>
      </c>
      <c r="J17" s="146">
        <f t="shared" si="0"/>
        <v>14</v>
      </c>
      <c r="K17" s="148">
        <v>0.42503333333333337</v>
      </c>
      <c r="L17" s="141">
        <v>0.39129999999999998</v>
      </c>
      <c r="M17" s="142">
        <v>0.42660000000000003</v>
      </c>
      <c r="N17" s="140">
        <v>0.4049666666666667</v>
      </c>
      <c r="O17" s="142">
        <v>0.43759999999999999</v>
      </c>
      <c r="P17" s="140">
        <v>0.41826666666666662</v>
      </c>
      <c r="Q17" s="150">
        <f t="shared" si="1"/>
        <v>14</v>
      </c>
      <c r="R17" s="148">
        <v>0.41526666666666667</v>
      </c>
      <c r="S17" s="141">
        <v>0.38336666666666669</v>
      </c>
      <c r="T17" s="142">
        <v>0.39040000000000002</v>
      </c>
      <c r="U17" s="140">
        <v>0.36456666666666665</v>
      </c>
      <c r="V17" s="142">
        <v>0.3900333333333334</v>
      </c>
      <c r="W17" s="140">
        <v>0.36013333333333336</v>
      </c>
    </row>
    <row r="18" spans="1:23" x14ac:dyDescent="0.25">
      <c r="A18" s="146">
        <f>'resultados 3-12-2021'!B23</f>
        <v>15</v>
      </c>
      <c r="B18" s="150">
        <f>'resultados 3-12-2021'!F23</f>
        <v>0.39793333333333331</v>
      </c>
      <c r="C18" s="150">
        <f>'resultados 3-12-2021'!J23</f>
        <v>0.39629999999999999</v>
      </c>
      <c r="D18" s="148">
        <f>'resultados 3-12-2021'!N23</f>
        <v>0.36680000000000001</v>
      </c>
      <c r="E18" s="141">
        <f>'resultados 3-12-2021'!R23</f>
        <v>0.2676</v>
      </c>
      <c r="F18" s="142">
        <v>0.37766666666666665</v>
      </c>
      <c r="G18" s="140">
        <v>0.27933333333333332</v>
      </c>
      <c r="H18" s="142">
        <v>0.38519999999999999</v>
      </c>
      <c r="I18" s="140">
        <v>0.28896666666666665</v>
      </c>
      <c r="J18" s="146">
        <f t="shared" si="0"/>
        <v>15</v>
      </c>
      <c r="K18" s="148">
        <v>0.41920000000000002</v>
      </c>
      <c r="L18" s="141">
        <v>0.38539999999999996</v>
      </c>
      <c r="M18" s="142">
        <v>0.42130000000000001</v>
      </c>
      <c r="N18" s="140">
        <v>0.39910000000000001</v>
      </c>
      <c r="O18" s="142">
        <v>0.43203333333333332</v>
      </c>
      <c r="P18" s="140">
        <v>0.41283333333333333</v>
      </c>
      <c r="Q18" s="150">
        <f t="shared" si="1"/>
        <v>15</v>
      </c>
      <c r="R18" s="148">
        <v>0.40956666666666663</v>
      </c>
      <c r="S18" s="141">
        <v>0.37723333333333331</v>
      </c>
      <c r="T18" s="142">
        <v>0.38416666666666671</v>
      </c>
      <c r="U18" s="140">
        <v>0.35880000000000001</v>
      </c>
      <c r="V18" s="142">
        <v>0.38473333333333332</v>
      </c>
      <c r="W18" s="140">
        <v>0.35476666666666667</v>
      </c>
    </row>
    <row r="19" spans="1:23" x14ac:dyDescent="0.25">
      <c r="A19" s="146">
        <f>'resultados 3-12-2021'!B24</f>
        <v>16</v>
      </c>
      <c r="B19" s="150">
        <f>'resultados 3-12-2021'!F24</f>
        <v>0.39766666666666667</v>
      </c>
      <c r="C19" s="150">
        <f>'resultados 3-12-2021'!J24</f>
        <v>0.39585000000000004</v>
      </c>
      <c r="D19" s="148">
        <f>'resultados 3-12-2021'!N24</f>
        <v>0.36303333333333332</v>
      </c>
      <c r="E19" s="141">
        <f>'resultados 3-12-2021'!R24</f>
        <v>0.2673666666666667</v>
      </c>
      <c r="F19" s="142">
        <v>0.3739333333333334</v>
      </c>
      <c r="G19" s="140">
        <v>0.27896666666666664</v>
      </c>
      <c r="H19" s="142">
        <v>0.38140000000000002</v>
      </c>
      <c r="I19" s="140">
        <v>0.28893333333333332</v>
      </c>
      <c r="J19" s="146">
        <f t="shared" si="0"/>
        <v>16</v>
      </c>
      <c r="K19" s="148">
        <v>0.41386666666666666</v>
      </c>
      <c r="L19" s="141">
        <v>0.3793333333333333</v>
      </c>
      <c r="M19" s="142">
        <v>0.41593333333333332</v>
      </c>
      <c r="N19" s="140">
        <v>0.3934333333333333</v>
      </c>
      <c r="O19" s="142">
        <v>0.42676666666666668</v>
      </c>
      <c r="P19" s="140">
        <v>0.40916666666666668</v>
      </c>
      <c r="Q19" s="150">
        <f t="shared" si="1"/>
        <v>16</v>
      </c>
      <c r="R19" s="148">
        <v>0.4044666666666667</v>
      </c>
      <c r="S19" s="141">
        <v>0.3715</v>
      </c>
      <c r="T19" s="142">
        <v>0.37890000000000001</v>
      </c>
      <c r="U19" s="140">
        <v>0.35276666666666667</v>
      </c>
      <c r="V19" s="142">
        <v>0.38013333333333338</v>
      </c>
      <c r="W19" s="140">
        <v>0.34893333333333332</v>
      </c>
    </row>
    <row r="20" spans="1:23" x14ac:dyDescent="0.25">
      <c r="A20" s="146">
        <f>'resultados 3-12-2021'!B25</f>
        <v>17</v>
      </c>
      <c r="B20" s="150">
        <f>'resultados 3-12-2021'!F25</f>
        <v>0.39766666666666667</v>
      </c>
      <c r="C20" s="150">
        <f>'resultados 3-12-2021'!J25</f>
        <v>0.39534999999999998</v>
      </c>
      <c r="D20" s="148">
        <f>'resultados 3-12-2021'!N25</f>
        <v>0.35926666666666662</v>
      </c>
      <c r="E20" s="141">
        <f>'resultados 3-12-2021'!R25</f>
        <v>0.26723333333333338</v>
      </c>
      <c r="F20" s="142">
        <v>0.37010000000000004</v>
      </c>
      <c r="G20" s="140">
        <v>0.27876666666666666</v>
      </c>
      <c r="H20" s="142">
        <v>0.37763333333333327</v>
      </c>
      <c r="I20" s="140">
        <v>0.28896666666666665</v>
      </c>
      <c r="J20" s="146">
        <f t="shared" si="0"/>
        <v>17</v>
      </c>
      <c r="K20" s="148">
        <v>0.40860000000000002</v>
      </c>
      <c r="L20" s="141">
        <v>0.37436666666666668</v>
      </c>
      <c r="M20" s="142">
        <v>0.41103333333333331</v>
      </c>
      <c r="N20" s="140">
        <v>0.38750000000000001</v>
      </c>
      <c r="O20" s="142">
        <v>0.42166666666666669</v>
      </c>
      <c r="P20" s="140">
        <v>0.40546666666666664</v>
      </c>
      <c r="Q20" s="150">
        <f t="shared" si="1"/>
        <v>17</v>
      </c>
      <c r="R20" s="148">
        <v>0.39909999999999995</v>
      </c>
      <c r="S20" s="141">
        <v>0.36643333333333333</v>
      </c>
      <c r="T20" s="142">
        <v>0.37349999999999994</v>
      </c>
      <c r="U20" s="140">
        <v>0.34749999999999998</v>
      </c>
      <c r="V20" s="142">
        <v>0.3755</v>
      </c>
      <c r="W20" s="140">
        <v>0.34426666666666667</v>
      </c>
    </row>
    <row r="21" spans="1:23" x14ac:dyDescent="0.25">
      <c r="A21" s="146">
        <f>'resultados 3-12-2021'!B26</f>
        <v>18</v>
      </c>
      <c r="B21" s="150">
        <f>'resultados 3-12-2021'!F26</f>
        <v>0.39756666666666662</v>
      </c>
      <c r="C21" s="150">
        <f>'resultados 3-12-2021'!J26</f>
        <v>0.39465</v>
      </c>
      <c r="D21" s="148">
        <f>'resultados 3-12-2021'!N26</f>
        <v>0.35586666666666672</v>
      </c>
      <c r="E21" s="141">
        <f>'resultados 3-12-2021'!R26</f>
        <v>0.26696666666666663</v>
      </c>
      <c r="F21" s="142">
        <v>0.36686666666666667</v>
      </c>
      <c r="G21" s="140">
        <v>0.27853333333333335</v>
      </c>
      <c r="H21" s="142">
        <v>0.37396666666666672</v>
      </c>
      <c r="I21" s="140">
        <v>0.28876666666666667</v>
      </c>
      <c r="J21" s="146">
        <f t="shared" si="0"/>
        <v>18</v>
      </c>
      <c r="K21" s="148">
        <v>0.40349999999999997</v>
      </c>
      <c r="L21" s="141">
        <v>0.3695</v>
      </c>
      <c r="M21" s="142">
        <v>0.4064666666666667</v>
      </c>
      <c r="N21" s="140">
        <v>0.38206666666666661</v>
      </c>
      <c r="O21" s="142">
        <v>0.41749999999999998</v>
      </c>
      <c r="P21" s="140">
        <v>0.40243333333333337</v>
      </c>
      <c r="Q21" s="150">
        <f t="shared" si="1"/>
        <v>18</v>
      </c>
      <c r="R21" s="148">
        <v>0.39413333333333328</v>
      </c>
      <c r="S21" s="141">
        <v>0.36189999999999994</v>
      </c>
      <c r="T21" s="142">
        <v>0.36853333333333332</v>
      </c>
      <c r="U21" s="140">
        <v>0.34233333333333338</v>
      </c>
      <c r="V21" s="142">
        <v>0.37113333333333332</v>
      </c>
      <c r="W21" s="140">
        <v>0.34003333333333335</v>
      </c>
    </row>
    <row r="22" spans="1:23" x14ac:dyDescent="0.25">
      <c r="A22" s="146">
        <f>'resultados 3-12-2021'!B27</f>
        <v>19</v>
      </c>
      <c r="B22" s="150">
        <f>'resultados 3-12-2021'!F27</f>
        <v>0.39756666666666668</v>
      </c>
      <c r="C22" s="150">
        <f>'resultados 3-12-2021'!J27</f>
        <v>0.39444999999999997</v>
      </c>
      <c r="D22" s="148">
        <f>'resultados 3-12-2021'!N27</f>
        <v>0.35223333333333334</v>
      </c>
      <c r="E22" s="141">
        <f>'resultados 3-12-2021'!R27</f>
        <v>0.2669333333333333</v>
      </c>
      <c r="F22" s="142">
        <v>0.36356666666666665</v>
      </c>
      <c r="G22" s="140">
        <v>0.27850000000000003</v>
      </c>
      <c r="H22" s="142">
        <v>0.3705</v>
      </c>
      <c r="I22" s="140">
        <v>0.28876666666666667</v>
      </c>
      <c r="J22" s="146">
        <f t="shared" si="0"/>
        <v>19</v>
      </c>
      <c r="K22" s="148">
        <v>0.39973333333333333</v>
      </c>
      <c r="L22" s="141">
        <v>0.36460000000000004</v>
      </c>
      <c r="M22" s="142">
        <v>0.40186666666666665</v>
      </c>
      <c r="N22" s="140">
        <v>0.37680000000000002</v>
      </c>
      <c r="O22" s="142">
        <v>0.41359999999999997</v>
      </c>
      <c r="P22" s="140">
        <v>0.40113333333333329</v>
      </c>
      <c r="Q22" s="150">
        <f t="shared" si="1"/>
        <v>19</v>
      </c>
      <c r="R22" s="148">
        <v>0.3891</v>
      </c>
      <c r="S22" s="141">
        <v>0.35726666666666668</v>
      </c>
      <c r="T22" s="142">
        <v>0.36323333333333335</v>
      </c>
      <c r="U22" s="140">
        <v>0.33689999999999998</v>
      </c>
      <c r="V22" s="142">
        <v>0.36663333333333331</v>
      </c>
      <c r="W22" s="140">
        <v>0.33446666666666669</v>
      </c>
    </row>
    <row r="23" spans="1:23" x14ac:dyDescent="0.25">
      <c r="A23" s="146">
        <f>'resultados 3-12-2021'!B28</f>
        <v>20</v>
      </c>
      <c r="B23" s="150">
        <f>'resultados 3-12-2021'!F28</f>
        <v>0.39743333333333331</v>
      </c>
      <c r="C23" s="150">
        <f>'resultados 3-12-2021'!J28</f>
        <v>0.39375000000000004</v>
      </c>
      <c r="D23" s="148">
        <f>'resultados 3-12-2021'!N28</f>
        <v>0.34896666666666665</v>
      </c>
      <c r="E23" s="141">
        <f>'resultados 3-12-2021'!R28</f>
        <v>0.26663333333333333</v>
      </c>
      <c r="F23" s="142">
        <v>0.36033333333333334</v>
      </c>
      <c r="G23" s="140">
        <v>0.27843333333333337</v>
      </c>
      <c r="H23" s="142">
        <v>0.36730000000000002</v>
      </c>
      <c r="I23" s="140">
        <v>0.2888</v>
      </c>
      <c r="J23" s="146">
        <f t="shared" si="0"/>
        <v>20</v>
      </c>
      <c r="K23" s="148">
        <v>0.39446666666666669</v>
      </c>
      <c r="L23" s="141">
        <v>0.36093333333333333</v>
      </c>
      <c r="M23" s="142">
        <v>0.39683333333333332</v>
      </c>
      <c r="N23" s="140">
        <v>0.37206666666666671</v>
      </c>
      <c r="O23" s="142">
        <v>0.41086666666666671</v>
      </c>
      <c r="P23" s="140">
        <v>0.39963333333333334</v>
      </c>
      <c r="Q23" s="150">
        <f t="shared" si="1"/>
        <v>20</v>
      </c>
      <c r="R23" s="148">
        <v>0.38423333333333337</v>
      </c>
      <c r="S23" s="141">
        <v>0.35379999999999995</v>
      </c>
      <c r="T23" s="142">
        <v>0.35866666666666663</v>
      </c>
      <c r="U23" s="140">
        <v>0.33229999999999998</v>
      </c>
      <c r="V23" s="142">
        <v>0.36233333333333334</v>
      </c>
      <c r="W23" s="140">
        <v>0.32956666666666667</v>
      </c>
    </row>
    <row r="24" spans="1:23" x14ac:dyDescent="0.25">
      <c r="A24" s="146">
        <f>'resultados 3-12-2021'!B29</f>
        <v>21</v>
      </c>
      <c r="B24" s="150">
        <f>'resultados 3-12-2021'!F29</f>
        <v>0.39756666666666668</v>
      </c>
      <c r="C24" s="150">
        <f>'resultados 3-12-2021'!J29</f>
        <v>0.39319999999999999</v>
      </c>
      <c r="D24" s="148">
        <f>'resultados 3-12-2021'!N29</f>
        <v>0.34570000000000006</v>
      </c>
      <c r="E24" s="141">
        <f>'resultados 3-12-2021'!R29</f>
        <v>0.2663666666666667</v>
      </c>
      <c r="F24" s="142">
        <v>0.35719999999999996</v>
      </c>
      <c r="G24" s="140">
        <v>0.27823333333333333</v>
      </c>
      <c r="H24" s="142">
        <v>0.36413333333333336</v>
      </c>
      <c r="I24" s="140">
        <v>0.28843333333333332</v>
      </c>
      <c r="J24" s="146">
        <f t="shared" si="0"/>
        <v>21</v>
      </c>
      <c r="K24" s="148">
        <v>0.3903666666666667</v>
      </c>
      <c r="L24" s="141">
        <v>0.35749999999999998</v>
      </c>
      <c r="M24" s="142">
        <v>0.39273333333333332</v>
      </c>
      <c r="N24" s="140">
        <v>0.36716666666666664</v>
      </c>
      <c r="O24" s="142">
        <v>0.40840000000000004</v>
      </c>
      <c r="P24" s="140">
        <v>0.39893333333333336</v>
      </c>
      <c r="Q24" s="150">
        <f t="shared" si="1"/>
        <v>21</v>
      </c>
      <c r="R24" s="148">
        <v>0.37969999999999998</v>
      </c>
      <c r="S24" s="141">
        <v>0.35103333333333336</v>
      </c>
      <c r="T24" s="142">
        <v>0.3540666666666667</v>
      </c>
      <c r="U24" s="140">
        <v>0.3281</v>
      </c>
      <c r="V24" s="142">
        <v>0.35816666666666669</v>
      </c>
      <c r="W24" s="140">
        <v>0.32569999999999999</v>
      </c>
    </row>
    <row r="25" spans="1:23" x14ac:dyDescent="0.25">
      <c r="A25" s="146">
        <f>'resultados 3-12-2021'!B30</f>
        <v>22</v>
      </c>
      <c r="B25" s="150">
        <f>'resultados 3-12-2021'!F30</f>
        <v>0.39726666666666666</v>
      </c>
      <c r="C25" s="150">
        <f>'resultados 3-12-2021'!J30</f>
        <v>0.39265</v>
      </c>
      <c r="D25" s="148">
        <f>'resultados 3-12-2021'!N30</f>
        <v>0.3422</v>
      </c>
      <c r="E25" s="141">
        <f>'resultados 3-12-2021'!R30</f>
        <v>0.26623333333333338</v>
      </c>
      <c r="F25" s="142">
        <v>0.35390000000000005</v>
      </c>
      <c r="G25" s="140">
        <v>0.27810000000000001</v>
      </c>
      <c r="H25" s="142">
        <v>0.3609</v>
      </c>
      <c r="I25" s="140">
        <v>0.2881333333333333</v>
      </c>
      <c r="J25" s="146">
        <f t="shared" si="0"/>
        <v>22</v>
      </c>
      <c r="K25" s="148">
        <v>0.38633333333333336</v>
      </c>
      <c r="L25" s="141">
        <v>0.35510000000000003</v>
      </c>
      <c r="M25" s="142">
        <v>0.3886</v>
      </c>
      <c r="N25" s="140">
        <v>0.36326666666666663</v>
      </c>
      <c r="O25" s="142">
        <v>0.40626666666666661</v>
      </c>
      <c r="P25" s="140">
        <v>0.39783333333333332</v>
      </c>
      <c r="Q25" s="150">
        <f t="shared" si="1"/>
        <v>22</v>
      </c>
      <c r="R25" s="148">
        <v>0.37506666666666666</v>
      </c>
      <c r="S25" s="141">
        <v>0.34906666666666664</v>
      </c>
      <c r="T25" s="142">
        <v>0.34943333333333332</v>
      </c>
      <c r="U25" s="140">
        <v>0.32386666666666669</v>
      </c>
      <c r="V25" s="142">
        <v>0.35439999999999999</v>
      </c>
      <c r="W25" s="140">
        <v>0.32123333333333332</v>
      </c>
    </row>
    <row r="26" spans="1:23" x14ac:dyDescent="0.25">
      <c r="A26" s="146">
        <f>'resultados 3-12-2021'!B31</f>
        <v>23</v>
      </c>
      <c r="B26" s="150">
        <f>'resultados 3-12-2021'!F31</f>
        <v>0.39706666666666668</v>
      </c>
      <c r="C26" s="150">
        <f>'resultados 3-12-2021'!J31</f>
        <v>0.39215</v>
      </c>
      <c r="D26" s="148">
        <f>'resultados 3-12-2021'!N31</f>
        <v>0.33916666666666667</v>
      </c>
      <c r="E26" s="141">
        <f>'resultados 3-12-2021'!R31</f>
        <v>0.26603333333333329</v>
      </c>
      <c r="F26" s="142">
        <v>0.35089999999999999</v>
      </c>
      <c r="G26" s="140">
        <v>0.2782</v>
      </c>
      <c r="H26" s="142">
        <v>0.35779999999999995</v>
      </c>
      <c r="I26" s="140">
        <v>0.28773333333333334</v>
      </c>
      <c r="J26" s="146">
        <f t="shared" si="0"/>
        <v>23</v>
      </c>
      <c r="K26" s="148">
        <v>0.3831</v>
      </c>
      <c r="L26" s="141">
        <v>0.35329999999999995</v>
      </c>
      <c r="M26" s="142">
        <v>0.38430000000000003</v>
      </c>
      <c r="N26" s="140">
        <v>0.35860000000000003</v>
      </c>
      <c r="O26" s="142">
        <v>0.40486666666666665</v>
      </c>
      <c r="P26" s="140">
        <v>0.39763333333333334</v>
      </c>
      <c r="Q26" s="150">
        <f t="shared" si="1"/>
        <v>23</v>
      </c>
      <c r="R26" s="148">
        <v>0.37076666666666663</v>
      </c>
      <c r="S26" s="141">
        <v>0.34713333333333329</v>
      </c>
      <c r="T26" s="142">
        <v>0.3453</v>
      </c>
      <c r="U26" s="140">
        <v>0.31993333333333335</v>
      </c>
      <c r="V26" s="142">
        <v>0.35086666666666666</v>
      </c>
      <c r="W26" s="140">
        <v>0.31713333333333332</v>
      </c>
    </row>
    <row r="27" spans="1:23" x14ac:dyDescent="0.25">
      <c r="A27" s="146">
        <f>'resultados 3-12-2021'!B32</f>
        <v>24</v>
      </c>
      <c r="B27" s="150">
        <f>'resultados 3-12-2021'!F32</f>
        <v>0.39700000000000002</v>
      </c>
      <c r="C27" s="150">
        <f>'resultados 3-12-2021'!J32</f>
        <v>0.39155000000000001</v>
      </c>
      <c r="D27" s="148">
        <f>'resultados 3-12-2021'!N32</f>
        <v>0.33626666666666666</v>
      </c>
      <c r="E27" s="141">
        <f>'resultados 3-12-2021'!R32</f>
        <v>0.26609999999999995</v>
      </c>
      <c r="F27" s="142">
        <v>0.34816666666666668</v>
      </c>
      <c r="G27" s="140">
        <v>0.27799999999999997</v>
      </c>
      <c r="H27" s="142">
        <v>0.35459999999999997</v>
      </c>
      <c r="I27" s="140">
        <v>0.28743333333333337</v>
      </c>
      <c r="J27" s="146">
        <f t="shared" si="0"/>
        <v>24</v>
      </c>
      <c r="K27" s="148">
        <v>0.38059999999999999</v>
      </c>
      <c r="L27" s="141">
        <v>0.35159999999999997</v>
      </c>
      <c r="M27" s="142">
        <v>0.38043333333333335</v>
      </c>
      <c r="N27" s="140">
        <v>0.35400000000000004</v>
      </c>
      <c r="O27" s="142">
        <v>0.40323333333333333</v>
      </c>
      <c r="P27" s="140">
        <v>0.39683333333333337</v>
      </c>
      <c r="Q27" s="150">
        <f t="shared" si="1"/>
        <v>24</v>
      </c>
      <c r="R27" s="148">
        <v>0.36646666666666672</v>
      </c>
      <c r="S27" s="141">
        <v>0.34676666666666667</v>
      </c>
      <c r="T27" s="142">
        <v>0.34089999999999998</v>
      </c>
      <c r="U27" s="140">
        <v>0.31639999999999996</v>
      </c>
      <c r="V27" s="142">
        <v>0.34656666666666663</v>
      </c>
      <c r="W27" s="140">
        <v>0.31279999999999997</v>
      </c>
    </row>
    <row r="28" spans="1:23" x14ac:dyDescent="0.25">
      <c r="A28" s="146">
        <f>'resultados 3-12-2021'!B33</f>
        <v>25</v>
      </c>
      <c r="B28" s="150">
        <f>'resultados 3-12-2021'!F33</f>
        <v>0.39706666666666668</v>
      </c>
      <c r="C28" s="150">
        <f>'resultados 3-12-2021'!J33</f>
        <v>0.3911</v>
      </c>
      <c r="D28" s="148">
        <f>'resultados 3-12-2021'!N33</f>
        <v>0.3332</v>
      </c>
      <c r="E28" s="141">
        <f>'resultados 3-12-2021'!R33</f>
        <v>0.26603333333333334</v>
      </c>
      <c r="F28" s="142">
        <v>0.34520000000000001</v>
      </c>
      <c r="G28" s="140">
        <v>0.27806666666666663</v>
      </c>
      <c r="H28" s="142">
        <v>0.35183333333333328</v>
      </c>
      <c r="I28" s="140">
        <v>0.28720000000000001</v>
      </c>
      <c r="J28" s="146">
        <f t="shared" si="0"/>
        <v>25</v>
      </c>
      <c r="K28" s="148">
        <v>0.37833333333333335</v>
      </c>
      <c r="L28" s="141">
        <v>0.3499666666666667</v>
      </c>
      <c r="M28" s="142">
        <v>0.37643333333333334</v>
      </c>
      <c r="N28" s="140">
        <v>0.3496333333333333</v>
      </c>
      <c r="O28" s="142">
        <v>0.40266666666666667</v>
      </c>
      <c r="P28" s="140">
        <v>0.39656666666666673</v>
      </c>
      <c r="Q28" s="150">
        <f t="shared" si="1"/>
        <v>25</v>
      </c>
      <c r="R28" s="148">
        <v>0.36246666666666671</v>
      </c>
      <c r="S28" s="141">
        <v>0.34546666666666664</v>
      </c>
      <c r="T28" s="142">
        <v>0.33676666666666666</v>
      </c>
      <c r="U28" s="140">
        <v>0.31303333333333333</v>
      </c>
      <c r="V28" s="142">
        <v>0.34273333333333333</v>
      </c>
      <c r="W28" s="140">
        <v>0.31006666666666666</v>
      </c>
    </row>
    <row r="29" spans="1:23" x14ac:dyDescent="0.25">
      <c r="A29" s="146">
        <f>'resultados 3-12-2021'!B34</f>
        <v>26</v>
      </c>
      <c r="B29" s="150">
        <f>'resultados 3-12-2021'!F34</f>
        <v>0.39650000000000002</v>
      </c>
      <c r="C29" s="150">
        <f>'resultados 3-12-2021'!J34</f>
        <v>0.39055000000000001</v>
      </c>
      <c r="D29" s="148">
        <f>'resultados 3-12-2021'!N34</f>
        <v>0.33013333333333333</v>
      </c>
      <c r="E29" s="141">
        <f>'resultados 3-12-2021'!R34</f>
        <v>0.26619999999999999</v>
      </c>
      <c r="F29" s="142">
        <v>0.34226666666666666</v>
      </c>
      <c r="G29" s="140">
        <v>0.27839999999999998</v>
      </c>
      <c r="H29" s="142">
        <v>0.34876666666666667</v>
      </c>
      <c r="I29" s="140">
        <v>0.28696666666666665</v>
      </c>
      <c r="J29" s="146">
        <f t="shared" si="0"/>
        <v>26</v>
      </c>
      <c r="K29" s="148">
        <v>0.37626666666666669</v>
      </c>
      <c r="L29" s="141">
        <v>0.34910000000000002</v>
      </c>
      <c r="M29" s="142">
        <v>0.37259999999999999</v>
      </c>
      <c r="N29" s="140">
        <v>0.34523333333333328</v>
      </c>
      <c r="O29" s="142">
        <v>0.40256666666666668</v>
      </c>
      <c r="P29" s="140">
        <v>0.39636666666666659</v>
      </c>
      <c r="Q29" s="150">
        <f t="shared" si="1"/>
        <v>26</v>
      </c>
      <c r="R29" s="148">
        <v>0.3589</v>
      </c>
      <c r="S29" s="141">
        <v>0.34473333333333334</v>
      </c>
      <c r="T29" s="142">
        <v>0.33266666666666667</v>
      </c>
      <c r="U29" s="140">
        <v>0.31029999999999996</v>
      </c>
      <c r="V29" s="142">
        <v>0.34</v>
      </c>
      <c r="W29" s="140">
        <v>0.30630000000000002</v>
      </c>
    </row>
    <row r="30" spans="1:23" x14ac:dyDescent="0.25">
      <c r="A30" s="146">
        <f>'resultados 3-12-2021'!B35</f>
        <v>27</v>
      </c>
      <c r="B30" s="150">
        <f>'resultados 3-12-2021'!F35</f>
        <v>0.39650000000000002</v>
      </c>
      <c r="C30" s="150">
        <f>'resultados 3-12-2021'!J35</f>
        <v>0.39024999999999999</v>
      </c>
      <c r="D30" s="148">
        <f>'resultados 3-12-2021'!N35</f>
        <v>0.32713333333333333</v>
      </c>
      <c r="E30" s="141">
        <f>'resultados 3-12-2021'!R35</f>
        <v>0.26650000000000001</v>
      </c>
      <c r="F30" s="142">
        <v>0.33949999999999997</v>
      </c>
      <c r="G30" s="140">
        <v>0.27826666666666666</v>
      </c>
      <c r="H30" s="142">
        <v>0.34603333333333336</v>
      </c>
      <c r="I30" s="140">
        <v>0.28660000000000002</v>
      </c>
      <c r="J30" s="146">
        <f t="shared" si="0"/>
        <v>27</v>
      </c>
      <c r="K30" s="148">
        <v>0.37543333333333334</v>
      </c>
      <c r="L30" s="141">
        <v>0.34866666666666668</v>
      </c>
      <c r="M30" s="142">
        <v>0.36880000000000002</v>
      </c>
      <c r="N30" s="140">
        <v>0.34113333333333334</v>
      </c>
      <c r="O30" s="142">
        <v>0.40189999999999998</v>
      </c>
      <c r="P30" s="140">
        <v>0.39643333333333336</v>
      </c>
      <c r="Q30" s="150">
        <f t="shared" si="1"/>
        <v>27</v>
      </c>
      <c r="R30" s="148">
        <v>0.35546666666666665</v>
      </c>
      <c r="S30" s="141">
        <v>0.34466666666666668</v>
      </c>
      <c r="T30" s="142">
        <v>0.32900000000000001</v>
      </c>
      <c r="U30" s="140">
        <v>0.30806666666666666</v>
      </c>
      <c r="V30" s="142">
        <v>0.33733333333333332</v>
      </c>
      <c r="W30" s="140">
        <v>0.30299999999999999</v>
      </c>
    </row>
    <row r="31" spans="1:23" x14ac:dyDescent="0.25">
      <c r="A31" s="146">
        <f>'resultados 3-12-2021'!B36</f>
        <v>28</v>
      </c>
      <c r="B31" s="150">
        <f>'resultados 3-12-2021'!F36</f>
        <v>0.39603333333333329</v>
      </c>
      <c r="C31" s="150">
        <f>'resultados 3-12-2021'!J36</f>
        <v>0.3896</v>
      </c>
      <c r="D31" s="148">
        <f>'resultados 3-12-2021'!N36</f>
        <v>0.32413333333333338</v>
      </c>
      <c r="E31" s="141">
        <f>'resultados 3-12-2021'!R36</f>
        <v>0.26646666666666668</v>
      </c>
      <c r="F31" s="142">
        <v>0.33643333333333336</v>
      </c>
      <c r="G31" s="140">
        <v>0.2784666666666667</v>
      </c>
      <c r="H31" s="142">
        <v>0.34319999999999995</v>
      </c>
      <c r="I31" s="140">
        <v>0.28613333333333335</v>
      </c>
      <c r="J31" s="146">
        <f t="shared" si="0"/>
        <v>28</v>
      </c>
      <c r="K31" s="148">
        <v>0.37459999999999999</v>
      </c>
      <c r="L31" s="141">
        <v>0.34820000000000001</v>
      </c>
      <c r="M31" s="142">
        <v>0.36499999999999999</v>
      </c>
      <c r="N31" s="140">
        <v>0.33713333333333334</v>
      </c>
      <c r="O31" s="142">
        <v>0.40179999999999999</v>
      </c>
      <c r="P31" s="140">
        <v>0.39510000000000001</v>
      </c>
      <c r="Q31" s="150">
        <f t="shared" si="1"/>
        <v>28</v>
      </c>
      <c r="R31" s="148">
        <v>0.35249999999999998</v>
      </c>
      <c r="S31" s="141">
        <v>0.34426666666666667</v>
      </c>
      <c r="T31" s="142">
        <v>0.32546666666666663</v>
      </c>
      <c r="U31" s="140">
        <v>0.30599999999999999</v>
      </c>
      <c r="V31" s="142">
        <v>0.33383333333333337</v>
      </c>
      <c r="W31" s="140">
        <v>0.29909999999999998</v>
      </c>
    </row>
    <row r="32" spans="1:23" x14ac:dyDescent="0.25">
      <c r="A32" s="146">
        <f>'resultados 3-12-2021'!B37</f>
        <v>29</v>
      </c>
      <c r="B32" s="150">
        <f>'resultados 3-12-2021'!F37</f>
        <v>0.39579999999999999</v>
      </c>
      <c r="C32" s="150">
        <f>'resultados 3-12-2021'!J37</f>
        <v>0.3891</v>
      </c>
      <c r="D32" s="148">
        <f>'resultados 3-12-2021'!N37</f>
        <v>0.3213333333333333</v>
      </c>
      <c r="E32" s="141">
        <f>'resultados 3-12-2021'!R37</f>
        <v>0.26683333333333331</v>
      </c>
      <c r="F32" s="142">
        <v>0.33353333333333329</v>
      </c>
      <c r="G32" s="140">
        <v>0.27860000000000001</v>
      </c>
      <c r="H32" s="142">
        <v>0.34033333333333332</v>
      </c>
      <c r="I32" s="140">
        <v>0.28603333333333331</v>
      </c>
      <c r="J32" s="146">
        <f t="shared" si="0"/>
        <v>29</v>
      </c>
      <c r="K32" s="148">
        <v>0.37423333333333336</v>
      </c>
      <c r="L32" s="141">
        <v>0.34810000000000002</v>
      </c>
      <c r="M32" s="142">
        <v>0.36176666666666663</v>
      </c>
      <c r="N32" s="140">
        <v>0.33416666666666667</v>
      </c>
      <c r="O32" s="142">
        <v>0.40119999999999995</v>
      </c>
      <c r="P32" s="140">
        <v>0.3948666666666667</v>
      </c>
      <c r="Q32" s="150">
        <f t="shared" si="1"/>
        <v>29</v>
      </c>
      <c r="R32" s="148">
        <v>0.35003333333333336</v>
      </c>
      <c r="S32" s="141">
        <v>0.34406666666666669</v>
      </c>
      <c r="T32" s="142">
        <v>0.32159999999999994</v>
      </c>
      <c r="U32" s="140">
        <v>0.30519999999999997</v>
      </c>
      <c r="V32" s="142">
        <v>0.33003333333333335</v>
      </c>
      <c r="W32" s="140">
        <v>0.2956333333333333</v>
      </c>
    </row>
    <row r="33" spans="1:23" x14ac:dyDescent="0.25">
      <c r="A33" s="146">
        <f>'resultados 3-12-2021'!B38</f>
        <v>30</v>
      </c>
      <c r="B33" s="150">
        <f>'resultados 3-12-2021'!F38</f>
        <v>0.3954333333333333</v>
      </c>
      <c r="C33" s="150">
        <f>'resultados 3-12-2021'!J38</f>
        <v>0.38885000000000003</v>
      </c>
      <c r="D33" s="148">
        <f>'resultados 3-12-2021'!N38</f>
        <v>0.31859999999999999</v>
      </c>
      <c r="E33" s="141">
        <f>'resultados 3-12-2021'!R38</f>
        <v>0.26706666666666667</v>
      </c>
      <c r="F33" s="142">
        <v>0.33076666666666665</v>
      </c>
      <c r="G33" s="140">
        <v>0.27873333333333333</v>
      </c>
      <c r="H33" s="142">
        <v>0.33746666666666664</v>
      </c>
      <c r="I33" s="140">
        <v>0.28583333333333333</v>
      </c>
      <c r="J33" s="146">
        <f t="shared" si="0"/>
        <v>30</v>
      </c>
      <c r="K33" s="148">
        <v>0.37389999999999995</v>
      </c>
      <c r="L33" s="141">
        <v>0.34783333333333327</v>
      </c>
      <c r="M33" s="142">
        <v>0.3576333333333333</v>
      </c>
      <c r="N33" s="140">
        <v>0.33079999999999998</v>
      </c>
      <c r="O33" s="142">
        <v>0.40153333333333335</v>
      </c>
      <c r="P33" s="140">
        <v>0.39493333333333336</v>
      </c>
      <c r="Q33" s="150">
        <f t="shared" si="1"/>
        <v>30</v>
      </c>
      <c r="R33" s="148">
        <v>0.34769999999999995</v>
      </c>
      <c r="S33" s="141">
        <v>0.34403333333333336</v>
      </c>
      <c r="T33" s="142">
        <v>0.31846666666666668</v>
      </c>
      <c r="U33" s="140">
        <v>0.30456666666666665</v>
      </c>
      <c r="V33" s="142">
        <v>0.32690000000000002</v>
      </c>
      <c r="W33" s="140">
        <v>0.29286666666666666</v>
      </c>
    </row>
    <row r="34" spans="1:23" x14ac:dyDescent="0.25">
      <c r="A34" s="146">
        <f>'resultados 3-12-2021'!B39</f>
        <v>31</v>
      </c>
      <c r="B34" s="150">
        <f>'resultados 3-12-2021'!F39</f>
        <v>0.39516666666666667</v>
      </c>
      <c r="C34" s="150">
        <f>'resultados 3-12-2021'!J39</f>
        <v>0.38815</v>
      </c>
      <c r="D34" s="148">
        <f>'resultados 3-12-2021'!N39</f>
        <v>0.31556666666666666</v>
      </c>
      <c r="E34" s="141">
        <f>'resultados 3-12-2021'!R39</f>
        <v>0.26696666666666663</v>
      </c>
      <c r="F34" s="142">
        <v>0.32800000000000001</v>
      </c>
      <c r="G34" s="140">
        <v>0.27866666666666667</v>
      </c>
      <c r="H34" s="142">
        <v>0.33476666666666666</v>
      </c>
      <c r="I34" s="140">
        <v>0.28543333333333337</v>
      </c>
      <c r="J34" s="146">
        <f t="shared" si="0"/>
        <v>31</v>
      </c>
      <c r="K34" s="148">
        <v>0.37356666666666666</v>
      </c>
      <c r="L34" s="141">
        <v>0.34773333333333339</v>
      </c>
      <c r="M34" s="142">
        <v>0.35410000000000003</v>
      </c>
      <c r="N34" s="140">
        <v>0.32746666666666663</v>
      </c>
      <c r="O34" s="142">
        <v>0.40110000000000001</v>
      </c>
      <c r="P34" s="140">
        <v>0.39473333333333338</v>
      </c>
      <c r="Q34" s="150">
        <f t="shared" si="1"/>
        <v>31</v>
      </c>
      <c r="R34" s="148">
        <v>0.34616666666666668</v>
      </c>
      <c r="S34" s="141">
        <v>0.34369999999999995</v>
      </c>
      <c r="T34" s="142">
        <v>0.31549999999999995</v>
      </c>
      <c r="U34" s="140">
        <v>0.30403333333333332</v>
      </c>
      <c r="V34" s="142">
        <v>0.32393333333333335</v>
      </c>
      <c r="W34" s="140">
        <v>0.29016666666666668</v>
      </c>
    </row>
    <row r="35" spans="1:23" x14ac:dyDescent="0.25">
      <c r="A35" s="146">
        <f>'resultados 3-12-2021'!B40</f>
        <v>32</v>
      </c>
      <c r="B35" s="150">
        <f>'resultados 3-12-2021'!F40</f>
        <v>0.39473333333333332</v>
      </c>
      <c r="C35" s="150">
        <f>'resultados 3-12-2021'!J40</f>
        <v>0.38769999999999999</v>
      </c>
      <c r="D35" s="148">
        <f>'resultados 3-12-2021'!N40</f>
        <v>0.31290000000000001</v>
      </c>
      <c r="E35" s="141">
        <f>'resultados 3-12-2021'!R40</f>
        <v>0.26720000000000005</v>
      </c>
      <c r="F35" s="142">
        <v>0.32539999999999997</v>
      </c>
      <c r="G35" s="140">
        <v>0.27883333333333332</v>
      </c>
      <c r="H35" s="142">
        <v>0.33206666666666668</v>
      </c>
      <c r="I35" s="140">
        <v>0.28523333333333334</v>
      </c>
      <c r="J35" s="146">
        <f t="shared" si="0"/>
        <v>32</v>
      </c>
      <c r="K35" s="148">
        <v>0.37343333333333328</v>
      </c>
      <c r="L35" s="141">
        <v>0.34719999999999995</v>
      </c>
      <c r="M35" s="142">
        <v>0.35073333333333334</v>
      </c>
      <c r="N35" s="140">
        <v>0.32453333333333334</v>
      </c>
      <c r="O35" s="142">
        <v>0.40189999999999998</v>
      </c>
      <c r="P35" s="140">
        <v>0.39453333333333335</v>
      </c>
      <c r="Q35" s="150">
        <f t="shared" si="1"/>
        <v>32</v>
      </c>
      <c r="R35" s="148">
        <v>0.34499999999999997</v>
      </c>
      <c r="S35" s="141">
        <v>0.34326666666666666</v>
      </c>
      <c r="T35" s="142">
        <v>0.31243333333333334</v>
      </c>
      <c r="U35" s="140">
        <v>0.3036666666666667</v>
      </c>
      <c r="V35" s="142">
        <v>0.32106666666666667</v>
      </c>
      <c r="W35" s="140">
        <v>0.28750000000000003</v>
      </c>
    </row>
    <row r="36" spans="1:23" x14ac:dyDescent="0.25">
      <c r="A36" s="146">
        <f>'resultados 3-12-2021'!B41</f>
        <v>33</v>
      </c>
      <c r="B36" s="150">
        <f>'resultados 3-12-2021'!F41</f>
        <v>0.39460000000000001</v>
      </c>
      <c r="C36" s="150">
        <f>'resultados 3-12-2021'!J41</f>
        <v>0.38729999999999998</v>
      </c>
      <c r="D36" s="148">
        <f>'resultados 3-12-2021'!N41</f>
        <v>0.31046666666666667</v>
      </c>
      <c r="E36" s="141">
        <f>'resultados 3-12-2021'!R41</f>
        <v>0.2673666666666667</v>
      </c>
      <c r="F36" s="142">
        <v>0.32283333333333331</v>
      </c>
      <c r="G36" s="140">
        <v>0.27909999999999996</v>
      </c>
      <c r="H36" s="142">
        <v>0.32969999999999994</v>
      </c>
      <c r="I36" s="140">
        <v>0.28516666666666668</v>
      </c>
      <c r="J36" s="146">
        <f t="shared" si="0"/>
        <v>33</v>
      </c>
      <c r="K36" s="148">
        <v>0.37276666666666669</v>
      </c>
      <c r="L36" s="141">
        <v>0.34699999999999998</v>
      </c>
      <c r="M36" s="142">
        <v>0.34746666666666665</v>
      </c>
      <c r="N36" s="140">
        <v>0.32119999999999999</v>
      </c>
      <c r="O36" s="142">
        <v>0.40189999999999998</v>
      </c>
      <c r="P36" s="140">
        <v>0.39503333333333329</v>
      </c>
      <c r="Q36" s="150">
        <f t="shared" si="1"/>
        <v>33</v>
      </c>
      <c r="R36" s="148">
        <v>0.34346666666666664</v>
      </c>
      <c r="S36" s="141">
        <v>0.34336666666666665</v>
      </c>
      <c r="T36" s="142">
        <v>0.30993333333333334</v>
      </c>
      <c r="U36" s="140">
        <v>0.30380000000000001</v>
      </c>
      <c r="V36" s="142">
        <v>0.31819999999999998</v>
      </c>
      <c r="W36" s="140">
        <v>0.28550000000000003</v>
      </c>
    </row>
    <row r="37" spans="1:23" x14ac:dyDescent="0.25">
      <c r="A37" s="146">
        <f>'resultados 3-12-2021'!B42</f>
        <v>34</v>
      </c>
      <c r="B37" s="150">
        <f>'resultados 3-12-2021'!F42</f>
        <v>0.3940333333333334</v>
      </c>
      <c r="C37" s="150">
        <f>'resultados 3-12-2021'!J42</f>
        <v>0.38650000000000001</v>
      </c>
      <c r="D37" s="148">
        <f>'resultados 3-12-2021'!N42</f>
        <v>0.30763333333333337</v>
      </c>
      <c r="E37" s="141">
        <f>'resultados 3-12-2021'!R42</f>
        <v>0.26719999999999994</v>
      </c>
      <c r="F37" s="142">
        <v>0.32029999999999997</v>
      </c>
      <c r="G37" s="140">
        <v>0.27873333333333333</v>
      </c>
      <c r="H37" s="142">
        <v>0.32706666666666667</v>
      </c>
      <c r="I37" s="140">
        <v>0.28486666666666666</v>
      </c>
      <c r="J37" s="146">
        <f t="shared" si="0"/>
        <v>34</v>
      </c>
      <c r="K37" s="148">
        <v>0.37246666666666667</v>
      </c>
      <c r="L37" s="141">
        <v>0.34663333333333335</v>
      </c>
      <c r="M37" s="142">
        <v>0.34406666666666669</v>
      </c>
      <c r="N37" s="140">
        <v>0.31863333333333332</v>
      </c>
      <c r="O37" s="142">
        <v>0.4007</v>
      </c>
      <c r="P37" s="140">
        <v>0.3943666666666667</v>
      </c>
      <c r="Q37" s="150">
        <f t="shared" si="1"/>
        <v>34</v>
      </c>
      <c r="R37" s="148">
        <v>0.34296666666666664</v>
      </c>
      <c r="S37" s="141">
        <v>0.34323333333333333</v>
      </c>
      <c r="T37" s="142">
        <v>0.30726666666666669</v>
      </c>
      <c r="U37" s="140">
        <v>0.30339999999999995</v>
      </c>
      <c r="V37" s="142">
        <v>0.31503333333333333</v>
      </c>
      <c r="W37" s="140">
        <v>0.28216666666666668</v>
      </c>
    </row>
    <row r="38" spans="1:23" x14ac:dyDescent="0.25">
      <c r="A38" s="146">
        <f>'resultados 3-12-2021'!B43</f>
        <v>35</v>
      </c>
      <c r="B38" s="150">
        <f>'resultados 3-12-2021'!F43</f>
        <v>0.39373333333333332</v>
      </c>
      <c r="C38" s="150">
        <f>'resultados 3-12-2021'!J43</f>
        <v>0.38614999999999999</v>
      </c>
      <c r="D38" s="148">
        <f>'resultados 3-12-2021'!N43</f>
        <v>0.30513333333333331</v>
      </c>
      <c r="E38" s="141">
        <f>'resultados 3-12-2021'!R43</f>
        <v>0.26726666666666671</v>
      </c>
      <c r="F38" s="142">
        <v>0.31756666666666661</v>
      </c>
      <c r="G38" s="140">
        <v>0.27893333333333331</v>
      </c>
      <c r="H38" s="142">
        <v>0.32489999999999997</v>
      </c>
      <c r="I38" s="140">
        <v>0.28499999999999998</v>
      </c>
      <c r="J38" s="146">
        <f t="shared" si="0"/>
        <v>35</v>
      </c>
      <c r="K38" s="148">
        <v>0.37236666666666668</v>
      </c>
      <c r="L38" s="141">
        <v>0.34699999999999998</v>
      </c>
      <c r="M38" s="142">
        <v>0.34149999999999997</v>
      </c>
      <c r="N38" s="140">
        <v>0.31623333333333337</v>
      </c>
      <c r="O38" s="142">
        <v>0.40056666666666668</v>
      </c>
      <c r="P38" s="140">
        <v>0.39453333333333335</v>
      </c>
      <c r="Q38" s="150">
        <f t="shared" si="1"/>
        <v>35</v>
      </c>
      <c r="R38" s="148">
        <v>0.34263333333333335</v>
      </c>
      <c r="S38" s="141">
        <v>0.34303333333333336</v>
      </c>
      <c r="T38" s="142">
        <v>0.30550000000000005</v>
      </c>
      <c r="U38" s="140">
        <v>0.30349999999999999</v>
      </c>
      <c r="V38" s="142">
        <v>0.31239999999999996</v>
      </c>
      <c r="W38" s="140">
        <v>0.28079999999999999</v>
      </c>
    </row>
    <row r="39" spans="1:23" x14ac:dyDescent="0.25">
      <c r="A39" s="146">
        <f>'resultados 3-12-2021'!B44</f>
        <v>36</v>
      </c>
      <c r="B39" s="150">
        <f>'resultados 3-12-2021'!F44</f>
        <v>0.39316666666666666</v>
      </c>
      <c r="C39" s="150">
        <f>'resultados 3-12-2021'!J44</f>
        <v>0.38555</v>
      </c>
      <c r="D39" s="148">
        <f>'resultados 3-12-2021'!N44</f>
        <v>0.30246666666666666</v>
      </c>
      <c r="E39" s="141">
        <f>'resultados 3-12-2021'!R44</f>
        <v>0.26723333333333338</v>
      </c>
      <c r="F39" s="142">
        <v>0.31536666666666663</v>
      </c>
      <c r="G39" s="140">
        <v>0.27886666666666665</v>
      </c>
      <c r="H39" s="142">
        <v>0.32256666666666667</v>
      </c>
      <c r="I39" s="140">
        <v>0.28510000000000002</v>
      </c>
      <c r="J39" s="146">
        <f t="shared" si="0"/>
        <v>36</v>
      </c>
      <c r="K39" s="148">
        <v>0.37246666666666667</v>
      </c>
      <c r="L39" s="141">
        <v>0.34676666666666667</v>
      </c>
      <c r="M39" s="142">
        <v>0.33846666666666669</v>
      </c>
      <c r="N39" s="140">
        <v>0.31376666666666669</v>
      </c>
      <c r="O39" s="142">
        <v>0.39989999999999998</v>
      </c>
      <c r="P39" s="140">
        <v>0.39466666666666667</v>
      </c>
      <c r="Q39" s="150">
        <f t="shared" si="1"/>
        <v>36</v>
      </c>
      <c r="R39" s="148">
        <v>0.34223333333333333</v>
      </c>
      <c r="S39" s="141">
        <v>0.34306666666666663</v>
      </c>
      <c r="T39" s="142">
        <v>0.30396666666666666</v>
      </c>
      <c r="U39" s="140">
        <v>0.30346666666666661</v>
      </c>
      <c r="V39" s="142">
        <v>0.30990000000000001</v>
      </c>
      <c r="W39" s="140">
        <v>0.27866666666666662</v>
      </c>
    </row>
    <row r="40" spans="1:23" x14ac:dyDescent="0.25">
      <c r="A40" s="146">
        <f>'resultados 3-12-2021'!B45</f>
        <v>37</v>
      </c>
      <c r="B40" s="150">
        <f>'resultados 3-12-2021'!F45</f>
        <v>0.39290000000000003</v>
      </c>
      <c r="C40" s="150">
        <f>'resultados 3-12-2021'!J45</f>
        <v>0.38500000000000001</v>
      </c>
      <c r="D40" s="148">
        <f>'resultados 3-12-2021'!N45</f>
        <v>0.3000666666666667</v>
      </c>
      <c r="E40" s="141">
        <f>'resultados 3-12-2021'!R45</f>
        <v>0.26720000000000005</v>
      </c>
      <c r="F40" s="142">
        <v>0.31293333333333334</v>
      </c>
      <c r="G40" s="140">
        <v>0.2787</v>
      </c>
      <c r="H40" s="142">
        <v>0.32036666666666663</v>
      </c>
      <c r="I40" s="140">
        <v>0.2848</v>
      </c>
      <c r="J40" s="146">
        <f t="shared" si="0"/>
        <v>37</v>
      </c>
      <c r="K40" s="148">
        <v>0.37183333333333329</v>
      </c>
      <c r="L40" s="141">
        <v>0.34666666666666668</v>
      </c>
      <c r="M40" s="142">
        <v>0.33543333333333331</v>
      </c>
      <c r="N40" s="140">
        <v>0.31186666666666668</v>
      </c>
      <c r="O40" s="142">
        <v>0.39950000000000002</v>
      </c>
      <c r="P40" s="140">
        <v>0.39500000000000002</v>
      </c>
      <c r="Q40" s="150">
        <f t="shared" si="1"/>
        <v>37</v>
      </c>
      <c r="R40" s="148">
        <v>0.34229999999999999</v>
      </c>
      <c r="S40" s="141">
        <v>0.3427</v>
      </c>
      <c r="T40" s="142">
        <v>0.30256666666666665</v>
      </c>
      <c r="U40" s="140">
        <v>0.30326666666666663</v>
      </c>
      <c r="V40" s="142">
        <v>0.30826666666666663</v>
      </c>
      <c r="W40" s="140">
        <v>0.2762</v>
      </c>
    </row>
    <row r="41" spans="1:23" x14ac:dyDescent="0.25">
      <c r="A41" s="146">
        <f>'resultados 3-12-2021'!B46</f>
        <v>38</v>
      </c>
      <c r="B41" s="150">
        <f>'resultados 3-12-2021'!F46</f>
        <v>0.39243333333333336</v>
      </c>
      <c r="C41" s="150">
        <f>'resultados 3-12-2021'!J46</f>
        <v>0.38469999999999999</v>
      </c>
      <c r="D41" s="148">
        <f>'resultados 3-12-2021'!N46</f>
        <v>0.29763333333333336</v>
      </c>
      <c r="E41" s="141">
        <f>'resultados 3-12-2021'!R46</f>
        <v>0.26740000000000003</v>
      </c>
      <c r="F41" s="142">
        <v>0.3105</v>
      </c>
      <c r="G41" s="140">
        <v>0.27906666666666663</v>
      </c>
      <c r="H41" s="142">
        <v>0.3183333333333333</v>
      </c>
      <c r="I41" s="140">
        <v>0.28523333333333334</v>
      </c>
      <c r="J41" s="146">
        <f t="shared" si="0"/>
        <v>38</v>
      </c>
      <c r="K41" s="148">
        <v>0.37240000000000001</v>
      </c>
      <c r="L41" s="141">
        <v>0.34660000000000002</v>
      </c>
      <c r="M41" s="142">
        <v>0.33280000000000004</v>
      </c>
      <c r="N41" s="140">
        <v>0.30980000000000002</v>
      </c>
      <c r="O41" s="142">
        <v>0.39900000000000002</v>
      </c>
      <c r="P41" s="140">
        <v>0.39430000000000004</v>
      </c>
      <c r="Q41" s="150">
        <f t="shared" si="1"/>
        <v>38</v>
      </c>
      <c r="R41" s="148">
        <v>0.34173333333333339</v>
      </c>
      <c r="S41" s="141">
        <v>0.34266666666666667</v>
      </c>
      <c r="T41" s="142">
        <v>0.30163333333333336</v>
      </c>
      <c r="U41" s="140">
        <v>0.30350000000000005</v>
      </c>
      <c r="V41" s="142">
        <v>0.30560000000000004</v>
      </c>
      <c r="W41" s="140">
        <v>0.27476666666666666</v>
      </c>
    </row>
    <row r="42" spans="1:23" x14ac:dyDescent="0.25">
      <c r="A42" s="146">
        <f>'resultados 3-12-2021'!B47</f>
        <v>39</v>
      </c>
      <c r="B42" s="150">
        <f>'resultados 3-12-2021'!F47</f>
        <v>0.39229999999999993</v>
      </c>
      <c r="C42" s="150">
        <f>'resultados 3-12-2021'!J47</f>
        <v>0.38414999999999999</v>
      </c>
      <c r="D42" s="148">
        <f>'resultados 3-12-2021'!N47</f>
        <v>0.29543333333333333</v>
      </c>
      <c r="E42" s="141">
        <f>'resultados 3-12-2021'!R47</f>
        <v>0.26746666666666669</v>
      </c>
      <c r="F42" s="142">
        <v>0.308</v>
      </c>
      <c r="G42" s="140">
        <v>0.27893333333333331</v>
      </c>
      <c r="H42" s="142">
        <v>0.31629999999999997</v>
      </c>
      <c r="I42" s="140">
        <v>0.28509999999999996</v>
      </c>
      <c r="J42" s="146">
        <f t="shared" si="0"/>
        <v>39</v>
      </c>
      <c r="K42" s="148">
        <v>0.37209999999999993</v>
      </c>
      <c r="L42" s="141">
        <v>0.34656666666666669</v>
      </c>
      <c r="M42" s="142">
        <v>0.33073333333333338</v>
      </c>
      <c r="N42" s="140">
        <v>0.30840000000000001</v>
      </c>
      <c r="O42" s="142">
        <v>0.39936666666666665</v>
      </c>
      <c r="P42" s="140">
        <v>0.39476666666666665</v>
      </c>
      <c r="Q42" s="150">
        <f t="shared" si="1"/>
        <v>39</v>
      </c>
      <c r="R42" s="148">
        <v>0.34169999999999995</v>
      </c>
      <c r="S42" s="141">
        <v>0.34250000000000003</v>
      </c>
      <c r="T42" s="142">
        <v>0.30086666666666667</v>
      </c>
      <c r="U42" s="140">
        <v>0.30380000000000001</v>
      </c>
      <c r="V42" s="142">
        <v>0.30333333333333329</v>
      </c>
      <c r="W42" s="140">
        <v>0.27406666666666668</v>
      </c>
    </row>
    <row r="43" spans="1:23" ht="15.75" thickBot="1" x14ac:dyDescent="0.3">
      <c r="A43" s="147">
        <f>'resultados 3-12-2021'!B48</f>
        <v>40</v>
      </c>
      <c r="B43" s="150">
        <f>'resultados 3-12-2021'!F48</f>
        <v>0.39153333333333329</v>
      </c>
      <c r="C43" s="150">
        <f>'resultados 3-12-2021'!J48</f>
        <v>0.38355</v>
      </c>
      <c r="D43" s="148">
        <f>'resultados 3-12-2021'!N48</f>
        <v>0.29320000000000002</v>
      </c>
      <c r="E43" s="141">
        <f>'resultados 3-12-2021'!R48</f>
        <v>0.26746666666666669</v>
      </c>
      <c r="F43" s="143">
        <v>0.30583333333333335</v>
      </c>
      <c r="G43" s="145">
        <v>0.27906666666666663</v>
      </c>
      <c r="H43" s="143">
        <v>0.31443333333333329</v>
      </c>
      <c r="I43" s="145">
        <v>0.28526666666666667</v>
      </c>
      <c r="J43" s="146">
        <f t="shared" si="0"/>
        <v>40</v>
      </c>
      <c r="K43" s="149">
        <v>0.37270000000000003</v>
      </c>
      <c r="L43" s="144">
        <v>0.34670000000000001</v>
      </c>
      <c r="M43" s="143">
        <v>0.3281</v>
      </c>
      <c r="N43" s="145">
        <v>0.30806666666666666</v>
      </c>
      <c r="O43" s="143">
        <v>0.39896666666666669</v>
      </c>
      <c r="P43" s="145">
        <v>0.3943666666666667</v>
      </c>
      <c r="Q43" s="150">
        <f t="shared" si="1"/>
        <v>40</v>
      </c>
      <c r="R43" s="148">
        <v>0.34139999999999998</v>
      </c>
      <c r="S43" s="141">
        <v>0.3424666666666667</v>
      </c>
      <c r="T43" s="143">
        <v>0.30030000000000001</v>
      </c>
      <c r="U43" s="145">
        <v>0.30346666666666672</v>
      </c>
      <c r="V43" s="143">
        <v>0.30060000000000003</v>
      </c>
      <c r="W43" s="145">
        <v>0.27319999999999994</v>
      </c>
    </row>
    <row r="44" spans="1:23" x14ac:dyDescent="0.25">
      <c r="A44" s="139"/>
      <c r="B44" s="139"/>
      <c r="C44" s="139"/>
      <c r="D44" s="139"/>
      <c r="E44" s="139"/>
      <c r="F44" s="139"/>
      <c r="G44" s="139"/>
    </row>
    <row r="45" spans="1:23" x14ac:dyDescent="0.25">
      <c r="A45" s="139"/>
      <c r="B45" s="139"/>
      <c r="C45" s="139"/>
      <c r="D45" s="139"/>
      <c r="E45" s="139"/>
      <c r="F45" s="139"/>
      <c r="G45" s="139"/>
    </row>
    <row r="46" spans="1:23" x14ac:dyDescent="0.25">
      <c r="A46" s="139"/>
      <c r="B46" s="139"/>
      <c r="C46" s="139"/>
      <c r="D46" s="139"/>
      <c r="E46" s="139"/>
      <c r="F46" s="139"/>
      <c r="G46" s="139"/>
      <c r="J46" s="183"/>
    </row>
    <row r="47" spans="1:23" x14ac:dyDescent="0.25">
      <c r="A47" s="139"/>
      <c r="B47" s="139"/>
      <c r="C47" s="139"/>
      <c r="D47" s="139"/>
      <c r="E47" s="139"/>
      <c r="F47" s="139"/>
      <c r="G47" s="139"/>
      <c r="J47" s="183"/>
    </row>
    <row r="48" spans="1:23" x14ac:dyDescent="0.25">
      <c r="A48" s="139"/>
      <c r="B48" s="139"/>
      <c r="C48" s="139"/>
      <c r="D48" s="139"/>
      <c r="E48" s="139"/>
      <c r="F48" s="139"/>
      <c r="G48" s="139"/>
      <c r="J48" s="183"/>
    </row>
    <row r="49" spans="1:10" x14ac:dyDescent="0.25">
      <c r="A49" s="139"/>
      <c r="B49" s="139"/>
      <c r="C49" s="139"/>
      <c r="D49" s="139"/>
      <c r="E49" s="139"/>
      <c r="F49" s="139"/>
      <c r="G49" s="139"/>
      <c r="J49" s="183"/>
    </row>
    <row r="50" spans="1:10" x14ac:dyDescent="0.25">
      <c r="A50" s="139"/>
      <c r="B50" s="139"/>
      <c r="C50" s="139"/>
      <c r="D50" s="139"/>
      <c r="E50" s="139"/>
      <c r="F50" s="139"/>
      <c r="G50" s="139"/>
      <c r="J50" s="183"/>
    </row>
    <row r="51" spans="1:10" x14ac:dyDescent="0.25">
      <c r="A51" s="139"/>
      <c r="B51" s="139"/>
      <c r="C51" s="139"/>
      <c r="D51" s="139"/>
      <c r="E51" s="139"/>
      <c r="F51" s="139"/>
      <c r="G51" s="139"/>
      <c r="J51" s="183"/>
    </row>
    <row r="52" spans="1:10" x14ac:dyDescent="0.25">
      <c r="A52" s="139"/>
      <c r="B52" s="139"/>
      <c r="C52" s="139"/>
      <c r="D52" s="139"/>
      <c r="E52" s="139"/>
      <c r="F52" s="139"/>
      <c r="G52" s="139"/>
      <c r="J52" s="183"/>
    </row>
    <row r="53" spans="1:10" x14ac:dyDescent="0.25">
      <c r="A53" s="139"/>
      <c r="B53" s="139"/>
      <c r="C53" s="139"/>
      <c r="D53" s="139"/>
      <c r="E53" s="139"/>
      <c r="F53" s="139"/>
      <c r="G53" s="139"/>
      <c r="J53" s="183"/>
    </row>
    <row r="54" spans="1:10" x14ac:dyDescent="0.25">
      <c r="A54" s="139"/>
      <c r="B54" s="139"/>
      <c r="C54" s="139"/>
      <c r="D54" s="139"/>
      <c r="E54" s="139"/>
      <c r="F54" s="139"/>
      <c r="G54" s="139"/>
      <c r="J54" s="183"/>
    </row>
    <row r="55" spans="1:10" x14ac:dyDescent="0.25">
      <c r="A55" s="139"/>
      <c r="B55" s="139"/>
      <c r="C55" s="139"/>
      <c r="D55" s="139"/>
      <c r="E55" s="139"/>
      <c r="F55" s="139"/>
      <c r="G55" s="139"/>
    </row>
    <row r="56" spans="1:10" x14ac:dyDescent="0.25">
      <c r="A56" s="139"/>
      <c r="B56" s="139"/>
      <c r="C56" s="139"/>
      <c r="D56" s="139"/>
      <c r="E56" s="139"/>
      <c r="F56" s="139"/>
      <c r="G56" s="139"/>
    </row>
    <row r="57" spans="1:10" x14ac:dyDescent="0.25">
      <c r="A57" s="139"/>
      <c r="B57" s="139"/>
      <c r="C57" s="139"/>
      <c r="D57" s="139"/>
      <c r="E57" s="139"/>
      <c r="F57" s="139"/>
      <c r="G57" s="139"/>
    </row>
    <row r="58" spans="1:10" x14ac:dyDescent="0.25">
      <c r="A58" s="139"/>
      <c r="B58" s="139"/>
      <c r="C58" s="139"/>
      <c r="D58" s="139"/>
      <c r="E58" s="139"/>
      <c r="F58" s="139"/>
      <c r="G58" s="139"/>
    </row>
    <row r="59" spans="1:10" x14ac:dyDescent="0.25">
      <c r="A59" s="139"/>
      <c r="B59" s="139"/>
      <c r="C59" s="139"/>
      <c r="D59" s="139"/>
      <c r="E59" s="139"/>
      <c r="F59" s="139"/>
      <c r="G59" s="139"/>
    </row>
    <row r="60" spans="1:10" x14ac:dyDescent="0.25">
      <c r="A60" s="139"/>
      <c r="B60" s="139"/>
      <c r="C60" s="139"/>
      <c r="D60" s="139"/>
      <c r="E60" s="139"/>
      <c r="F60" s="139"/>
      <c r="G60" s="139"/>
    </row>
    <row r="61" spans="1:10" x14ac:dyDescent="0.25">
      <c r="A61" s="139"/>
      <c r="B61" s="139"/>
      <c r="C61" s="139"/>
      <c r="D61" s="139"/>
      <c r="E61" s="139"/>
      <c r="F61" s="139"/>
      <c r="G61" s="139"/>
    </row>
    <row r="62" spans="1:10" x14ac:dyDescent="0.25">
      <c r="A62" s="139"/>
      <c r="B62" s="139"/>
      <c r="C62" s="139"/>
      <c r="D62" s="139"/>
      <c r="E62" s="139"/>
      <c r="F62" s="139"/>
      <c r="G62" s="139"/>
    </row>
    <row r="63" spans="1:10" x14ac:dyDescent="0.25">
      <c r="A63" s="139"/>
      <c r="B63" s="139"/>
      <c r="C63" s="139"/>
      <c r="D63" s="139"/>
      <c r="E63" s="139"/>
      <c r="F63" s="139"/>
      <c r="G63" s="139"/>
    </row>
    <row r="64" spans="1:10" x14ac:dyDescent="0.25">
      <c r="A64" s="139"/>
      <c r="B64" s="139"/>
      <c r="C64" s="139"/>
      <c r="D64" s="139"/>
      <c r="E64" s="139"/>
      <c r="F64" s="139"/>
      <c r="G64" s="139"/>
    </row>
    <row r="65" spans="1:7" x14ac:dyDescent="0.25">
      <c r="A65" s="139"/>
      <c r="B65" s="139"/>
      <c r="C65" s="139"/>
      <c r="D65" s="139"/>
      <c r="E65" s="139"/>
      <c r="F65" s="139"/>
      <c r="G65" s="139"/>
    </row>
    <row r="66" spans="1:7" x14ac:dyDescent="0.25">
      <c r="A66" s="139"/>
      <c r="B66" s="139"/>
      <c r="C66" s="139"/>
      <c r="D66" s="139"/>
      <c r="E66" s="139"/>
      <c r="F66" s="139"/>
      <c r="G66" s="139"/>
    </row>
    <row r="67" spans="1:7" x14ac:dyDescent="0.25">
      <c r="A67" s="139"/>
      <c r="B67" s="139"/>
      <c r="C67" s="139"/>
      <c r="D67" s="139"/>
      <c r="E67" s="139"/>
      <c r="F67" s="139"/>
      <c r="G67" s="139"/>
    </row>
    <row r="68" spans="1:7" x14ac:dyDescent="0.25">
      <c r="A68" s="139"/>
      <c r="B68" s="139"/>
      <c r="C68" s="139"/>
      <c r="D68" s="139"/>
      <c r="E68" s="139"/>
      <c r="F68" s="139"/>
      <c r="G68" s="139"/>
    </row>
    <row r="69" spans="1:7" x14ac:dyDescent="0.25">
      <c r="A69" s="139"/>
      <c r="B69" s="139"/>
      <c r="C69" s="139"/>
      <c r="D69" s="139"/>
      <c r="E69" s="139"/>
      <c r="F69" s="139"/>
      <c r="G69" s="139"/>
    </row>
    <row r="70" spans="1:7" x14ac:dyDescent="0.25">
      <c r="A70" s="139"/>
      <c r="B70" s="139"/>
      <c r="C70" s="139"/>
      <c r="D70" s="139"/>
      <c r="E70" s="139"/>
      <c r="F70" s="139"/>
      <c r="G70" s="139"/>
    </row>
    <row r="71" spans="1:7" x14ac:dyDescent="0.25">
      <c r="A71" s="139"/>
      <c r="B71" s="139"/>
      <c r="C71" s="139"/>
      <c r="D71" s="139"/>
      <c r="E71" s="139"/>
      <c r="F71" s="139"/>
      <c r="G71" s="139"/>
    </row>
    <row r="72" spans="1:7" x14ac:dyDescent="0.25">
      <c r="A72" s="139"/>
      <c r="B72" s="139"/>
      <c r="C72" s="139"/>
      <c r="D72" s="139"/>
      <c r="E72" s="139"/>
      <c r="F72" s="139"/>
      <c r="G72" s="139"/>
    </row>
    <row r="73" spans="1:7" x14ac:dyDescent="0.25">
      <c r="A73" s="139"/>
      <c r="B73" s="139"/>
      <c r="C73" s="139"/>
      <c r="D73" s="139"/>
      <c r="E73" s="139"/>
      <c r="F73" s="139"/>
      <c r="G73" s="139"/>
    </row>
    <row r="74" spans="1:7" x14ac:dyDescent="0.25">
      <c r="A74" s="139"/>
      <c r="B74" s="139"/>
      <c r="C74" s="139"/>
      <c r="D74" s="139"/>
      <c r="E74" s="139"/>
      <c r="F74" s="139"/>
      <c r="G74" s="139"/>
    </row>
    <row r="75" spans="1:7" x14ac:dyDescent="0.25">
      <c r="A75" s="139"/>
      <c r="B75" s="139"/>
      <c r="C75" s="139"/>
      <c r="D75" s="139"/>
      <c r="E75" s="139"/>
      <c r="F75" s="139"/>
      <c r="G75" s="139"/>
    </row>
    <row r="76" spans="1:7" x14ac:dyDescent="0.25">
      <c r="A76" s="139"/>
      <c r="B76" s="139"/>
      <c r="C76" s="139"/>
      <c r="D76" s="139"/>
      <c r="E76" s="139"/>
      <c r="F76" s="139"/>
      <c r="G76" s="139"/>
    </row>
    <row r="77" spans="1:7" x14ac:dyDescent="0.25">
      <c r="A77" s="139"/>
      <c r="B77" s="139"/>
      <c r="C77" s="139"/>
      <c r="D77" s="139"/>
      <c r="E77" s="139"/>
      <c r="F77" s="139"/>
      <c r="G77" s="139"/>
    </row>
    <row r="78" spans="1:7" x14ac:dyDescent="0.25">
      <c r="A78" s="139"/>
      <c r="B78" s="139"/>
      <c r="C78" s="139"/>
      <c r="D78" s="139"/>
      <c r="E78" s="139"/>
      <c r="F78" s="139"/>
      <c r="G78" s="139"/>
    </row>
    <row r="79" spans="1:7" x14ac:dyDescent="0.25">
      <c r="A79" s="139"/>
      <c r="B79" s="139"/>
      <c r="C79" s="139"/>
      <c r="D79" s="139"/>
      <c r="E79" s="139"/>
      <c r="F79" s="139"/>
      <c r="G79" s="139"/>
    </row>
    <row r="80" spans="1:7" x14ac:dyDescent="0.25">
      <c r="A80" s="139"/>
      <c r="B80" s="139"/>
      <c r="C80" s="139"/>
      <c r="D80" s="139"/>
      <c r="E80" s="139"/>
      <c r="F80" s="139"/>
      <c r="G80" s="139"/>
    </row>
    <row r="81" spans="1:7" x14ac:dyDescent="0.25">
      <c r="A81" s="139"/>
      <c r="B81" s="139"/>
      <c r="C81" s="139"/>
      <c r="D81" s="139"/>
      <c r="E81" s="139"/>
      <c r="F81" s="139"/>
      <c r="G81" s="139"/>
    </row>
    <row r="82" spans="1:7" x14ac:dyDescent="0.25">
      <c r="A82" s="139"/>
      <c r="B82" s="139"/>
      <c r="C82" s="139"/>
      <c r="D82" s="139"/>
      <c r="E82" s="139"/>
      <c r="F82" s="139"/>
      <c r="G82" s="139"/>
    </row>
    <row r="83" spans="1:7" x14ac:dyDescent="0.25">
      <c r="A83" s="139"/>
      <c r="B83" s="139"/>
      <c r="C83" s="139"/>
      <c r="D83" s="139"/>
      <c r="E83" s="139"/>
      <c r="F83" s="139"/>
      <c r="G83" s="139"/>
    </row>
    <row r="84" spans="1:7" x14ac:dyDescent="0.25">
      <c r="A84" s="139"/>
      <c r="B84" s="139"/>
      <c r="C84" s="139"/>
      <c r="D84" s="139"/>
      <c r="E84" s="139"/>
      <c r="F84" s="139"/>
      <c r="G84" s="139"/>
    </row>
    <row r="85" spans="1:7" x14ac:dyDescent="0.25">
      <c r="A85" s="139"/>
      <c r="B85" s="139"/>
      <c r="C85" s="139"/>
      <c r="D85" s="139"/>
      <c r="E85" s="139"/>
      <c r="F85" s="139"/>
      <c r="G85" s="139"/>
    </row>
    <row r="86" spans="1:7" x14ac:dyDescent="0.25">
      <c r="A86" s="139"/>
      <c r="B86" s="139"/>
      <c r="C86" s="139"/>
      <c r="D86" s="139"/>
      <c r="E86" s="139"/>
      <c r="F86" s="139"/>
      <c r="G86" s="139"/>
    </row>
    <row r="87" spans="1:7" x14ac:dyDescent="0.25">
      <c r="A87" s="139"/>
      <c r="B87" s="139"/>
      <c r="C87" s="139"/>
      <c r="D87" s="139"/>
      <c r="E87" s="139"/>
      <c r="F87" s="139"/>
      <c r="G87" s="139"/>
    </row>
    <row r="88" spans="1:7" x14ac:dyDescent="0.25">
      <c r="A88" s="139"/>
      <c r="B88" s="139"/>
      <c r="C88" s="139"/>
      <c r="D88" s="139"/>
      <c r="E88" s="139"/>
      <c r="F88" s="139"/>
      <c r="G88" s="139"/>
    </row>
    <row r="89" spans="1:7" x14ac:dyDescent="0.25">
      <c r="A89" s="139"/>
      <c r="B89" s="139"/>
      <c r="C89" s="139"/>
      <c r="D89" s="139"/>
      <c r="E89" s="139"/>
      <c r="F89" s="139"/>
      <c r="G89" s="139"/>
    </row>
    <row r="90" spans="1:7" x14ac:dyDescent="0.25">
      <c r="A90" s="139"/>
      <c r="B90" s="139"/>
      <c r="C90" s="139"/>
      <c r="D90" s="139"/>
      <c r="E90" s="139"/>
      <c r="F90" s="139"/>
      <c r="G90" s="139"/>
    </row>
    <row r="91" spans="1:7" x14ac:dyDescent="0.25">
      <c r="A91" s="139"/>
      <c r="B91" s="139"/>
      <c r="C91" s="139"/>
      <c r="D91" s="139"/>
      <c r="E91" s="139"/>
      <c r="F91" s="139"/>
      <c r="G91" s="139"/>
    </row>
    <row r="92" spans="1:7" x14ac:dyDescent="0.25">
      <c r="A92" s="139"/>
      <c r="B92" s="139"/>
      <c r="C92" s="139"/>
      <c r="D92" s="139"/>
      <c r="E92" s="139"/>
      <c r="F92" s="139"/>
      <c r="G92" s="139"/>
    </row>
    <row r="93" spans="1:7" x14ac:dyDescent="0.25">
      <c r="A93" s="139"/>
      <c r="B93" s="139"/>
      <c r="C93" s="139"/>
      <c r="D93" s="139"/>
      <c r="E93" s="139"/>
      <c r="F93" s="139"/>
      <c r="G93" s="139"/>
    </row>
    <row r="94" spans="1:7" x14ac:dyDescent="0.25">
      <c r="A94" s="139"/>
      <c r="B94" s="139"/>
      <c r="C94" s="139"/>
      <c r="D94" s="139"/>
      <c r="E94" s="139"/>
      <c r="F94" s="139"/>
      <c r="G94" s="139"/>
    </row>
    <row r="95" spans="1:7" x14ac:dyDescent="0.25">
      <c r="A95" s="139"/>
      <c r="B95" s="139"/>
      <c r="C95" s="139"/>
      <c r="D95" s="139"/>
      <c r="E95" s="139"/>
      <c r="F95" s="139"/>
      <c r="G95" s="139"/>
    </row>
    <row r="96" spans="1:7" x14ac:dyDescent="0.25">
      <c r="A96" s="139"/>
      <c r="B96" s="139"/>
      <c r="C96" s="139" t="s">
        <v>504</v>
      </c>
      <c r="D96" s="139"/>
      <c r="E96" s="139"/>
      <c r="F96" s="139"/>
      <c r="G96" s="139"/>
    </row>
    <row r="97" spans="1:7" x14ac:dyDescent="0.25">
      <c r="A97" s="139"/>
      <c r="B97" s="139"/>
      <c r="C97" s="139"/>
      <c r="D97" s="139" t="s">
        <v>464</v>
      </c>
      <c r="E97" s="139"/>
      <c r="F97" s="139"/>
      <c r="G97" s="139"/>
    </row>
    <row r="98" spans="1:7" x14ac:dyDescent="0.25">
      <c r="A98" s="139"/>
      <c r="B98" s="139"/>
      <c r="C98" s="336" t="s">
        <v>467</v>
      </c>
      <c r="D98" s="336" t="s">
        <v>465</v>
      </c>
      <c r="E98" s="336" t="s">
        <v>466</v>
      </c>
      <c r="F98" s="139"/>
      <c r="G98" s="139"/>
    </row>
    <row r="99" spans="1:7" x14ac:dyDescent="0.25">
      <c r="A99" s="139"/>
      <c r="B99" s="139"/>
      <c r="C99" s="336"/>
      <c r="D99" s="336"/>
      <c r="E99" s="336"/>
      <c r="F99" s="139"/>
      <c r="G99" s="139"/>
    </row>
    <row r="100" spans="1:7" x14ac:dyDescent="0.25">
      <c r="A100" s="139"/>
      <c r="B100" s="139"/>
      <c r="C100" s="139" t="s">
        <v>158</v>
      </c>
      <c r="D100" s="139">
        <f>SLOPE(D$4:D11,A$4:A11)</f>
        <v>-4.0710317460317443E-3</v>
      </c>
      <c r="E100" s="139">
        <f>SLOPE(E$3:E5,A$3:A5)</f>
        <v>-3.7133333333333352E-2</v>
      </c>
      <c r="F100" s="139"/>
      <c r="G100" s="139"/>
    </row>
    <row r="101" spans="1:7" x14ac:dyDescent="0.25">
      <c r="A101" s="139"/>
      <c r="B101" s="139"/>
      <c r="C101" s="139" t="s">
        <v>159</v>
      </c>
      <c r="D101" s="139">
        <f>SLOPE(F$4:F16,A$4:A16)</f>
        <v>-4.2142857142857147E-3</v>
      </c>
      <c r="E101" s="139">
        <f>SLOPE(G$3:G5,A$3:A5)</f>
        <v>-3.7383333333333324E-2</v>
      </c>
      <c r="F101" s="139"/>
      <c r="G101" s="139"/>
    </row>
    <row r="102" spans="1:7" x14ac:dyDescent="0.25">
      <c r="A102" s="139"/>
      <c r="B102" s="139"/>
      <c r="C102" s="139" t="s">
        <v>160</v>
      </c>
      <c r="D102" s="139">
        <f>SLOPE(H$4:H15,A$4:A15)</f>
        <v>-4.581351981351978E-3</v>
      </c>
      <c r="E102" s="139">
        <f>SLOPE(I$3:I5,A$3:A5)</f>
        <v>-3.2149999999999984E-2</v>
      </c>
      <c r="F102" s="139"/>
      <c r="G102" s="139"/>
    </row>
    <row r="103" spans="1:7" x14ac:dyDescent="0.25">
      <c r="A103" s="139"/>
      <c r="B103" s="139"/>
      <c r="C103" s="139" t="s">
        <v>161</v>
      </c>
      <c r="D103" s="139">
        <f>SLOPE(K$4:K13,A$4:A13)</f>
        <v>-7.0959595959595948E-3</v>
      </c>
      <c r="E103" s="139">
        <f>SLOPE(L$3:L13,A$3:A13)</f>
        <v>-8.0363636363636366E-3</v>
      </c>
      <c r="F103" s="139"/>
      <c r="G103" s="139"/>
    </row>
    <row r="104" spans="1:7" x14ac:dyDescent="0.25">
      <c r="A104" s="139"/>
      <c r="B104" s="139"/>
      <c r="C104" s="139" t="s">
        <v>162</v>
      </c>
      <c r="D104" s="139">
        <f>SLOPE(M$4:M24,A$4:A24)</f>
        <v>-5.2809523809523827E-3</v>
      </c>
      <c r="E104" s="139">
        <f>SLOPE(N$3:N19,A$3:A19)</f>
        <v>-6.3114379084967306E-3</v>
      </c>
      <c r="F104" s="139"/>
      <c r="G104" s="139"/>
    </row>
    <row r="105" spans="1:7" x14ac:dyDescent="0.25">
      <c r="A105" s="139"/>
      <c r="B105" s="139"/>
      <c r="C105" s="139" t="s">
        <v>163</v>
      </c>
      <c r="D105" s="139">
        <f>SLOPE(O$4:O15,A$4:A15)</f>
        <v>-7.0143356643356646E-3</v>
      </c>
      <c r="E105" s="139">
        <f>SLOPE(P$3:P7,A$3:A7)</f>
        <v>-9.0899999999999922E-3</v>
      </c>
      <c r="F105" s="139"/>
      <c r="G105" s="139"/>
    </row>
    <row r="106" spans="1:7" x14ac:dyDescent="0.25">
      <c r="A106" s="139"/>
      <c r="B106" s="139"/>
      <c r="C106" s="139" t="s">
        <v>164</v>
      </c>
      <c r="D106" s="139">
        <f>SLOPE(R$3:R15,A$3:A15)</f>
        <v>-6.8020146520146509E-3</v>
      </c>
      <c r="E106" s="139">
        <f>SLOPE(S$3:S14,A$3:A14)</f>
        <v>-8.3768065268065295E-3</v>
      </c>
      <c r="F106" s="139"/>
      <c r="G106" s="139"/>
    </row>
    <row r="107" spans="1:7" x14ac:dyDescent="0.25">
      <c r="A107" s="139"/>
      <c r="B107" s="139"/>
      <c r="C107" s="139" t="s">
        <v>165</v>
      </c>
      <c r="D107" s="139">
        <f>SLOPE(T$4:T16,A$4:A16)</f>
        <v>-6.6730769230769205E-3</v>
      </c>
      <c r="E107" s="139">
        <f>SLOPE(U$3:U15,A$3:A15)</f>
        <v>-8.1995421245421255E-3</v>
      </c>
      <c r="F107" s="139"/>
      <c r="G107" s="139"/>
    </row>
    <row r="108" spans="1:7" x14ac:dyDescent="0.25">
      <c r="A108" s="139"/>
      <c r="B108" s="139"/>
      <c r="C108" s="139" t="s">
        <v>166</v>
      </c>
      <c r="D108" s="139">
        <f>SLOPE(V$5:V20,A$5:A20)</f>
        <v>-5.349264705882352E-3</v>
      </c>
      <c r="E108" s="139">
        <f>SLOPE(W$3:W19,A$3:A19)</f>
        <v>-6.626879084967321E-3</v>
      </c>
      <c r="F108" s="139"/>
      <c r="G108" s="139"/>
    </row>
    <row r="109" spans="1:7" x14ac:dyDescent="0.25">
      <c r="A109" s="139"/>
      <c r="B109" s="139"/>
      <c r="C109" s="139" t="s">
        <v>469</v>
      </c>
      <c r="D109" s="139">
        <f>SLOPE(B$5:B23,A$5:A23)</f>
        <v>8.8304093567244654E-6</v>
      </c>
      <c r="E109" s="139">
        <f>SLOPE(C$5:C10,A$5:A10)</f>
        <v>-3.9999999999999086E-4</v>
      </c>
      <c r="F109" s="139"/>
      <c r="G109" s="139"/>
    </row>
    <row r="110" spans="1:7" x14ac:dyDescent="0.25">
      <c r="A110" s="139"/>
      <c r="B110" s="139"/>
      <c r="C110" s="139"/>
      <c r="D110" s="139"/>
      <c r="E110" s="139"/>
      <c r="F110" s="139"/>
      <c r="G110" s="139"/>
    </row>
    <row r="111" spans="1:7" x14ac:dyDescent="0.25">
      <c r="A111" s="139"/>
      <c r="B111" s="139"/>
      <c r="C111" s="139"/>
      <c r="D111" s="139"/>
      <c r="E111" s="139"/>
      <c r="F111" s="139"/>
      <c r="G111" s="139"/>
    </row>
    <row r="112" spans="1:7" x14ac:dyDescent="0.25">
      <c r="A112" s="139"/>
      <c r="B112" s="139"/>
      <c r="C112" s="139"/>
      <c r="D112" s="139"/>
      <c r="E112" s="139"/>
      <c r="F112" s="139"/>
      <c r="G112" s="139"/>
    </row>
    <row r="113" spans="1:7" x14ac:dyDescent="0.25">
      <c r="A113" s="139"/>
      <c r="B113" s="139"/>
      <c r="C113" s="139"/>
      <c r="D113" s="139"/>
      <c r="E113" s="139"/>
      <c r="F113" s="139"/>
      <c r="G113" s="139"/>
    </row>
    <row r="114" spans="1:7" x14ac:dyDescent="0.25">
      <c r="A114" s="139"/>
      <c r="B114" s="139"/>
      <c r="C114" s="139"/>
      <c r="D114" s="139"/>
      <c r="E114" s="139"/>
      <c r="F114" s="139"/>
      <c r="G114" s="139"/>
    </row>
    <row r="115" spans="1:7" x14ac:dyDescent="0.25">
      <c r="A115" s="139"/>
      <c r="B115" s="139"/>
      <c r="C115" s="139"/>
      <c r="D115" s="139"/>
      <c r="E115" s="139"/>
      <c r="F115" s="139"/>
      <c r="G115" s="139"/>
    </row>
    <row r="116" spans="1:7" x14ac:dyDescent="0.25">
      <c r="A116" s="139"/>
      <c r="B116" s="139"/>
      <c r="C116" s="139"/>
      <c r="D116" s="139"/>
      <c r="E116" s="139"/>
      <c r="F116" s="139"/>
      <c r="G116" s="139"/>
    </row>
    <row r="117" spans="1:7" x14ac:dyDescent="0.25">
      <c r="A117" s="139"/>
      <c r="B117" s="139"/>
      <c r="C117" s="139"/>
      <c r="D117" s="139"/>
      <c r="E117" s="139"/>
      <c r="F117" s="139"/>
      <c r="G117" s="139"/>
    </row>
    <row r="118" spans="1:7" x14ac:dyDescent="0.25">
      <c r="A118" s="139"/>
      <c r="B118" s="139"/>
      <c r="C118" s="139"/>
      <c r="D118" s="139"/>
      <c r="E118" s="139"/>
      <c r="F118" s="139"/>
      <c r="G118" s="139"/>
    </row>
    <row r="119" spans="1:7" x14ac:dyDescent="0.25">
      <c r="A119" s="139"/>
      <c r="B119" s="139"/>
      <c r="C119" s="139"/>
      <c r="D119" s="139"/>
      <c r="E119" s="139"/>
      <c r="F119" s="139"/>
      <c r="G119" s="139"/>
    </row>
    <row r="120" spans="1:7" x14ac:dyDescent="0.25">
      <c r="A120" s="139"/>
      <c r="B120" s="139"/>
      <c r="C120" s="139"/>
      <c r="D120" s="139"/>
      <c r="E120" s="139"/>
      <c r="F120" s="139"/>
      <c r="G120" s="139"/>
    </row>
    <row r="121" spans="1:7" x14ac:dyDescent="0.25">
      <c r="A121" s="139"/>
      <c r="B121" s="139"/>
      <c r="C121" s="139"/>
      <c r="D121" s="139"/>
      <c r="E121" s="139"/>
      <c r="F121" s="139"/>
      <c r="G121" s="139"/>
    </row>
    <row r="122" spans="1:7" x14ac:dyDescent="0.25">
      <c r="A122" s="139"/>
      <c r="B122" s="139"/>
      <c r="C122" s="139"/>
      <c r="D122" s="139"/>
      <c r="E122" s="139"/>
      <c r="F122" s="139"/>
      <c r="G122" s="139"/>
    </row>
    <row r="123" spans="1:7" x14ac:dyDescent="0.25">
      <c r="A123" s="139"/>
      <c r="B123" s="139"/>
      <c r="C123" s="139"/>
      <c r="D123" s="139"/>
      <c r="E123" s="139"/>
      <c r="F123" s="139"/>
      <c r="G123" s="139"/>
    </row>
    <row r="124" spans="1:7" x14ac:dyDescent="0.25">
      <c r="A124" s="139"/>
      <c r="B124" s="139"/>
      <c r="C124" s="139"/>
      <c r="D124" s="139"/>
      <c r="E124" s="139"/>
      <c r="F124" s="139"/>
      <c r="G124" s="139"/>
    </row>
    <row r="125" spans="1:7" x14ac:dyDescent="0.25">
      <c r="A125" s="139"/>
      <c r="B125" s="139"/>
      <c r="C125" s="139"/>
      <c r="D125" s="139"/>
      <c r="E125" s="139"/>
      <c r="F125" s="139"/>
      <c r="G125" s="139"/>
    </row>
    <row r="126" spans="1:7" x14ac:dyDescent="0.25">
      <c r="A126" s="139"/>
      <c r="B126" s="139"/>
      <c r="C126" s="139"/>
      <c r="D126" s="139"/>
      <c r="E126" s="139"/>
      <c r="F126" s="139"/>
      <c r="G126" s="139"/>
    </row>
    <row r="127" spans="1:7" x14ac:dyDescent="0.25">
      <c r="A127" s="139"/>
      <c r="B127" s="139"/>
      <c r="C127" s="139"/>
      <c r="D127" s="139"/>
      <c r="E127" s="139"/>
      <c r="F127" s="139"/>
      <c r="G127" s="139"/>
    </row>
    <row r="128" spans="1:7" x14ac:dyDescent="0.25">
      <c r="A128" s="139"/>
      <c r="B128" s="139"/>
      <c r="C128" s="139"/>
      <c r="D128" s="139"/>
      <c r="E128" s="139"/>
      <c r="F128" s="139"/>
      <c r="G128" s="139"/>
    </row>
    <row r="129" spans="1:7" x14ac:dyDescent="0.25">
      <c r="A129" s="139"/>
      <c r="B129" s="139"/>
      <c r="C129" s="139"/>
      <c r="D129" s="139"/>
      <c r="E129" s="139"/>
      <c r="F129" s="139"/>
      <c r="G129" s="139"/>
    </row>
    <row r="130" spans="1:7" x14ac:dyDescent="0.25">
      <c r="A130" s="139"/>
      <c r="B130" s="139"/>
      <c r="C130" s="139"/>
      <c r="D130" s="139"/>
      <c r="E130" s="139"/>
      <c r="F130" s="139"/>
      <c r="G130" s="139"/>
    </row>
    <row r="131" spans="1:7" x14ac:dyDescent="0.25">
      <c r="A131" s="139"/>
      <c r="B131" s="139"/>
      <c r="C131" s="139"/>
      <c r="D131" s="139"/>
      <c r="E131" s="139"/>
      <c r="F131" s="139"/>
      <c r="G131" s="139"/>
    </row>
    <row r="132" spans="1:7" x14ac:dyDescent="0.25">
      <c r="A132" s="139"/>
      <c r="B132" s="139"/>
      <c r="C132" s="139"/>
      <c r="D132" s="139"/>
      <c r="E132" s="139"/>
      <c r="F132" s="139"/>
      <c r="G132" s="139"/>
    </row>
    <row r="133" spans="1:7" x14ac:dyDescent="0.25">
      <c r="A133" s="139"/>
      <c r="B133" s="139"/>
      <c r="C133" s="139"/>
      <c r="D133" s="139"/>
      <c r="E133" s="139"/>
      <c r="F133" s="139"/>
      <c r="G133" s="139"/>
    </row>
    <row r="134" spans="1:7" x14ac:dyDescent="0.25">
      <c r="A134" s="139"/>
      <c r="B134" s="139"/>
      <c r="C134" s="139"/>
      <c r="D134" s="139"/>
      <c r="E134" s="139"/>
      <c r="F134" s="139"/>
      <c r="G134" s="139"/>
    </row>
    <row r="135" spans="1:7" x14ac:dyDescent="0.25">
      <c r="A135" s="139"/>
      <c r="B135" s="139"/>
      <c r="C135" s="139"/>
      <c r="D135" s="139"/>
      <c r="E135" s="139"/>
      <c r="F135" s="139"/>
      <c r="G135" s="139"/>
    </row>
    <row r="136" spans="1:7" x14ac:dyDescent="0.25">
      <c r="A136" s="139"/>
      <c r="B136" s="139"/>
      <c r="C136" s="139"/>
      <c r="D136" s="139"/>
      <c r="E136" s="139"/>
      <c r="F136" s="139"/>
      <c r="G136" s="139"/>
    </row>
    <row r="137" spans="1:7" x14ac:dyDescent="0.25">
      <c r="A137" s="139"/>
      <c r="B137" s="139"/>
      <c r="C137" s="139"/>
      <c r="D137" s="139"/>
      <c r="E137" s="139"/>
      <c r="F137" s="139"/>
      <c r="G137" s="139"/>
    </row>
    <row r="138" spans="1:7" x14ac:dyDescent="0.25">
      <c r="A138" s="139"/>
      <c r="B138" s="139"/>
      <c r="C138" s="139"/>
      <c r="D138" s="139"/>
      <c r="E138" s="139"/>
      <c r="F138" s="139"/>
      <c r="G138" s="139"/>
    </row>
    <row r="139" spans="1:7" x14ac:dyDescent="0.25">
      <c r="A139" s="139"/>
      <c r="B139" s="139"/>
      <c r="C139" s="139"/>
      <c r="D139" s="139"/>
      <c r="E139" s="139"/>
      <c r="F139" s="139"/>
      <c r="G139" s="139"/>
    </row>
    <row r="140" spans="1:7" x14ac:dyDescent="0.25">
      <c r="A140" s="139"/>
      <c r="B140" s="139"/>
      <c r="C140" s="139"/>
      <c r="D140" s="139"/>
      <c r="E140" s="139"/>
      <c r="F140" s="139"/>
      <c r="G140" s="139"/>
    </row>
    <row r="141" spans="1:7" x14ac:dyDescent="0.25">
      <c r="A141" s="139"/>
      <c r="B141" s="139"/>
      <c r="C141" s="139"/>
      <c r="D141" s="139"/>
      <c r="E141" s="139"/>
      <c r="F141" s="139"/>
      <c r="G141" s="139"/>
    </row>
    <row r="142" spans="1:7" x14ac:dyDescent="0.25">
      <c r="A142" s="139"/>
      <c r="B142" s="139"/>
      <c r="C142" s="139"/>
      <c r="D142" s="139"/>
      <c r="E142" s="139"/>
      <c r="F142" s="139"/>
      <c r="G142" s="139"/>
    </row>
    <row r="143" spans="1:7" x14ac:dyDescent="0.25">
      <c r="A143" s="139"/>
      <c r="B143" s="139"/>
      <c r="C143" s="139"/>
      <c r="D143" s="139"/>
      <c r="E143" s="139"/>
      <c r="F143" s="139"/>
      <c r="G143" s="139"/>
    </row>
    <row r="144" spans="1:7" x14ac:dyDescent="0.25">
      <c r="A144" s="139"/>
      <c r="B144" s="139"/>
      <c r="C144" s="139"/>
      <c r="D144" s="139"/>
      <c r="E144" s="139"/>
      <c r="F144" s="139"/>
      <c r="G144" s="139"/>
    </row>
    <row r="145" spans="1:7" x14ac:dyDescent="0.25">
      <c r="A145" s="139"/>
      <c r="B145" s="139"/>
      <c r="C145" s="139"/>
      <c r="D145" s="139"/>
      <c r="E145" s="139"/>
      <c r="F145" s="139"/>
      <c r="G145" s="139"/>
    </row>
    <row r="146" spans="1:7" x14ac:dyDescent="0.25">
      <c r="A146" s="139"/>
      <c r="B146" s="139"/>
      <c r="C146" s="139"/>
      <c r="D146" s="139"/>
      <c r="E146" s="139"/>
      <c r="F146" s="139"/>
      <c r="G146" s="139"/>
    </row>
    <row r="147" spans="1:7" x14ac:dyDescent="0.25">
      <c r="A147" s="139"/>
      <c r="B147" s="139"/>
      <c r="C147" s="139"/>
      <c r="D147" s="139"/>
      <c r="E147" s="139"/>
      <c r="F147" s="139"/>
      <c r="G147" s="139"/>
    </row>
    <row r="148" spans="1:7" x14ac:dyDescent="0.25">
      <c r="A148" s="139"/>
      <c r="B148" s="139"/>
      <c r="C148" s="139"/>
      <c r="D148" s="139"/>
      <c r="E148" s="139"/>
      <c r="F148" s="139"/>
      <c r="G148" s="139"/>
    </row>
    <row r="149" spans="1:7" x14ac:dyDescent="0.25">
      <c r="A149" s="139"/>
      <c r="B149" s="139"/>
      <c r="C149" s="139"/>
      <c r="D149" s="139"/>
      <c r="E149" s="139"/>
      <c r="F149" s="139"/>
      <c r="G149" s="139"/>
    </row>
    <row r="150" spans="1:7" x14ac:dyDescent="0.25">
      <c r="A150" s="139"/>
      <c r="B150" s="139"/>
      <c r="C150" s="139"/>
      <c r="D150" s="139"/>
      <c r="E150" s="139"/>
      <c r="F150" s="139"/>
      <c r="G150" s="139"/>
    </row>
    <row r="151" spans="1:7" x14ac:dyDescent="0.25">
      <c r="A151" s="139"/>
      <c r="B151" s="139"/>
      <c r="C151" s="139"/>
      <c r="D151" s="139"/>
      <c r="E151" s="139"/>
      <c r="F151" s="139"/>
      <c r="G151" s="139"/>
    </row>
    <row r="152" spans="1:7" x14ac:dyDescent="0.25">
      <c r="A152" s="139"/>
      <c r="B152" s="139"/>
      <c r="C152" s="139"/>
      <c r="D152" s="139"/>
      <c r="E152" s="139"/>
      <c r="F152" s="139"/>
      <c r="G152" s="139"/>
    </row>
    <row r="153" spans="1:7" x14ac:dyDescent="0.25">
      <c r="A153" s="139"/>
      <c r="B153" s="139"/>
      <c r="C153" s="139"/>
      <c r="D153" s="139"/>
      <c r="E153" s="139"/>
      <c r="F153" s="139"/>
      <c r="G153" s="139"/>
    </row>
    <row r="154" spans="1:7" x14ac:dyDescent="0.25">
      <c r="A154" s="139"/>
      <c r="B154" s="139"/>
      <c r="C154" s="139"/>
      <c r="D154" s="139"/>
      <c r="E154" s="139"/>
      <c r="F154" s="139"/>
      <c r="G154" s="139"/>
    </row>
    <row r="155" spans="1:7" x14ac:dyDescent="0.25">
      <c r="A155" s="139"/>
      <c r="B155" s="139"/>
      <c r="C155" s="139"/>
      <c r="D155" s="139"/>
      <c r="E155" s="139"/>
      <c r="F155" s="139"/>
      <c r="G155" s="139"/>
    </row>
    <row r="156" spans="1:7" x14ac:dyDescent="0.25">
      <c r="A156" s="139"/>
      <c r="B156" s="139"/>
      <c r="C156" s="139"/>
      <c r="D156" s="139"/>
      <c r="E156" s="139"/>
      <c r="F156" s="139"/>
      <c r="G156" s="139"/>
    </row>
    <row r="157" spans="1:7" x14ac:dyDescent="0.25">
      <c r="A157" s="139"/>
      <c r="B157" s="139"/>
      <c r="C157" s="139"/>
      <c r="D157" s="139"/>
      <c r="E157" s="139"/>
      <c r="F157" s="139"/>
      <c r="G157" s="139"/>
    </row>
    <row r="158" spans="1:7" x14ac:dyDescent="0.25">
      <c r="A158" s="139"/>
      <c r="B158" s="139"/>
      <c r="C158" s="139"/>
      <c r="D158" s="139"/>
      <c r="E158" s="139"/>
      <c r="F158" s="139"/>
      <c r="G158" s="139"/>
    </row>
    <row r="159" spans="1:7" x14ac:dyDescent="0.25">
      <c r="A159" s="139"/>
      <c r="B159" s="139"/>
      <c r="C159" s="139"/>
      <c r="D159" s="139"/>
      <c r="E159" s="139"/>
      <c r="F159" s="139"/>
      <c r="G159" s="139"/>
    </row>
    <row r="160" spans="1:7" x14ac:dyDescent="0.25">
      <c r="A160" s="139"/>
      <c r="B160" s="139"/>
      <c r="C160" s="139"/>
      <c r="D160" s="139"/>
      <c r="E160" s="139"/>
      <c r="F160" s="139"/>
      <c r="G160" s="139"/>
    </row>
    <row r="161" spans="1:7" x14ac:dyDescent="0.25">
      <c r="A161" s="139"/>
      <c r="B161" s="139"/>
      <c r="C161" s="139"/>
      <c r="D161" s="139"/>
      <c r="E161" s="139"/>
      <c r="F161" s="139"/>
      <c r="G161" s="139"/>
    </row>
    <row r="162" spans="1:7" x14ac:dyDescent="0.25">
      <c r="A162" s="139"/>
      <c r="B162" s="139"/>
      <c r="C162" s="139"/>
      <c r="D162" s="139"/>
      <c r="E162" s="139"/>
      <c r="F162" s="139"/>
      <c r="G162" s="139"/>
    </row>
    <row r="163" spans="1:7" x14ac:dyDescent="0.25">
      <c r="A163" s="139"/>
      <c r="B163" s="139"/>
      <c r="C163" s="139"/>
      <c r="D163" s="139"/>
      <c r="E163" s="139"/>
      <c r="F163" s="139"/>
      <c r="G163" s="139"/>
    </row>
    <row r="164" spans="1:7" x14ac:dyDescent="0.25">
      <c r="A164" s="139"/>
      <c r="B164" s="139"/>
      <c r="C164" s="139"/>
      <c r="D164" s="139"/>
      <c r="E164" s="139"/>
      <c r="F164" s="139"/>
      <c r="G164" s="139"/>
    </row>
    <row r="165" spans="1:7" x14ac:dyDescent="0.25">
      <c r="A165" s="139"/>
      <c r="B165" s="139"/>
      <c r="C165" s="139"/>
      <c r="D165" s="139"/>
      <c r="E165" s="139"/>
      <c r="F165" s="139"/>
      <c r="G165" s="139"/>
    </row>
    <row r="166" spans="1:7" x14ac:dyDescent="0.25">
      <c r="A166" s="139"/>
      <c r="B166" s="139"/>
      <c r="C166" s="139"/>
      <c r="D166" s="139"/>
      <c r="E166" s="139"/>
      <c r="F166" s="139"/>
      <c r="G166" s="139"/>
    </row>
    <row r="167" spans="1:7" x14ac:dyDescent="0.25">
      <c r="A167" s="139"/>
      <c r="B167" s="139"/>
      <c r="C167" s="139"/>
      <c r="D167" s="139"/>
      <c r="E167" s="139"/>
      <c r="F167" s="139"/>
      <c r="G167" s="139"/>
    </row>
    <row r="168" spans="1:7" x14ac:dyDescent="0.25">
      <c r="A168" s="139"/>
      <c r="B168" s="139"/>
      <c r="C168" s="139"/>
      <c r="D168" s="139"/>
      <c r="E168" s="139"/>
      <c r="F168" s="139"/>
      <c r="G168" s="139"/>
    </row>
    <row r="169" spans="1:7" x14ac:dyDescent="0.25">
      <c r="A169" s="139"/>
      <c r="B169" s="139"/>
      <c r="C169" s="139"/>
      <c r="D169" s="139"/>
      <c r="E169" s="139"/>
      <c r="F169" s="139"/>
      <c r="G169" s="139"/>
    </row>
    <row r="170" spans="1:7" x14ac:dyDescent="0.25">
      <c r="A170" s="139"/>
      <c r="B170" s="139"/>
      <c r="C170" s="139"/>
      <c r="D170" s="139"/>
      <c r="E170" s="139"/>
      <c r="F170" s="139"/>
      <c r="G170" s="139"/>
    </row>
    <row r="171" spans="1:7" x14ac:dyDescent="0.25">
      <c r="A171" s="139"/>
      <c r="B171" s="139"/>
      <c r="C171" s="139"/>
      <c r="D171" s="139"/>
      <c r="E171" s="139"/>
      <c r="F171" s="139"/>
      <c r="G171" s="139"/>
    </row>
    <row r="172" spans="1:7" x14ac:dyDescent="0.25">
      <c r="A172" s="139"/>
      <c r="B172" s="139"/>
      <c r="C172" s="139"/>
      <c r="D172" s="139"/>
      <c r="E172" s="139"/>
      <c r="F172" s="139"/>
      <c r="G172" s="139"/>
    </row>
    <row r="173" spans="1:7" x14ac:dyDescent="0.25">
      <c r="A173" s="139"/>
      <c r="B173" s="139"/>
      <c r="C173" s="139"/>
      <c r="D173" s="139"/>
      <c r="E173" s="139"/>
      <c r="F173" s="139"/>
      <c r="G173" s="139"/>
    </row>
    <row r="174" spans="1:7" x14ac:dyDescent="0.25">
      <c r="A174" s="139"/>
      <c r="B174" s="139"/>
      <c r="C174" s="139"/>
      <c r="D174" s="139"/>
      <c r="E174" s="139"/>
      <c r="F174" s="139"/>
      <c r="G174" s="139"/>
    </row>
    <row r="175" spans="1:7" x14ac:dyDescent="0.25">
      <c r="A175" s="139"/>
      <c r="B175" s="139"/>
      <c r="C175" s="139"/>
      <c r="D175" s="139"/>
      <c r="E175" s="139"/>
      <c r="F175" s="139"/>
      <c r="G175" s="139"/>
    </row>
    <row r="176" spans="1:7" x14ac:dyDescent="0.25">
      <c r="A176" s="139"/>
      <c r="B176" s="139"/>
      <c r="C176" s="139"/>
      <c r="D176" s="139"/>
      <c r="E176" s="139"/>
      <c r="F176" s="139"/>
      <c r="G176" s="139"/>
    </row>
    <row r="177" spans="1:7" x14ac:dyDescent="0.25">
      <c r="A177" s="139"/>
      <c r="B177" s="139"/>
      <c r="C177" s="139"/>
      <c r="D177" s="139"/>
      <c r="E177" s="139"/>
      <c r="F177" s="139"/>
      <c r="G177" s="139"/>
    </row>
    <row r="178" spans="1:7" x14ac:dyDescent="0.25">
      <c r="A178" s="139"/>
      <c r="B178" s="139"/>
      <c r="C178" s="139"/>
      <c r="D178" s="139"/>
      <c r="E178" s="139"/>
      <c r="F178" s="139"/>
      <c r="G178" s="139"/>
    </row>
    <row r="179" spans="1:7" x14ac:dyDescent="0.25">
      <c r="A179" s="139"/>
      <c r="B179" s="139"/>
      <c r="C179" s="139"/>
      <c r="D179" s="139"/>
      <c r="E179" s="139"/>
      <c r="F179" s="139"/>
      <c r="G179" s="139"/>
    </row>
    <row r="180" spans="1:7" x14ac:dyDescent="0.25">
      <c r="A180" s="139"/>
      <c r="B180" s="139"/>
      <c r="C180" s="139"/>
      <c r="D180" s="139"/>
      <c r="E180" s="139"/>
      <c r="F180" s="139"/>
      <c r="G180" s="139"/>
    </row>
    <row r="181" spans="1:7" x14ac:dyDescent="0.25">
      <c r="A181" s="139"/>
      <c r="B181" s="139"/>
      <c r="C181" s="139"/>
      <c r="D181" s="139"/>
      <c r="E181" s="139"/>
      <c r="F181" s="139"/>
      <c r="G181" s="139"/>
    </row>
    <row r="182" spans="1:7" x14ac:dyDescent="0.25">
      <c r="A182" s="139"/>
      <c r="B182" s="139"/>
      <c r="C182" s="139"/>
      <c r="D182" s="139"/>
      <c r="E182" s="139"/>
      <c r="F182" s="139"/>
      <c r="G182" s="139"/>
    </row>
    <row r="183" spans="1:7" x14ac:dyDescent="0.25">
      <c r="A183" s="139"/>
      <c r="B183" s="139"/>
      <c r="C183" s="139"/>
      <c r="D183" s="139"/>
      <c r="E183" s="139"/>
      <c r="F183" s="139"/>
      <c r="G183" s="139"/>
    </row>
    <row r="184" spans="1:7" x14ac:dyDescent="0.25">
      <c r="A184" s="139"/>
      <c r="B184" s="139"/>
      <c r="C184" s="139"/>
      <c r="D184" s="139"/>
      <c r="E184" s="139"/>
      <c r="F184" s="139"/>
      <c r="G184" s="139"/>
    </row>
    <row r="185" spans="1:7" x14ac:dyDescent="0.25">
      <c r="A185" s="139"/>
      <c r="B185" s="139"/>
      <c r="C185" s="139"/>
      <c r="D185" s="139"/>
      <c r="E185" s="139"/>
      <c r="F185" s="139"/>
      <c r="G185" s="139"/>
    </row>
    <row r="186" spans="1:7" x14ac:dyDescent="0.25">
      <c r="A186" s="139"/>
      <c r="B186" s="139"/>
      <c r="C186" s="139"/>
      <c r="D186" s="139"/>
      <c r="E186" s="139"/>
      <c r="F186" s="139"/>
      <c r="G186" s="139"/>
    </row>
    <row r="187" spans="1:7" x14ac:dyDescent="0.25">
      <c r="A187" s="139"/>
      <c r="B187" s="139"/>
      <c r="C187" s="139"/>
      <c r="D187" s="139"/>
      <c r="E187" s="139"/>
      <c r="F187" s="139"/>
      <c r="G187" s="139"/>
    </row>
    <row r="188" spans="1:7" x14ac:dyDescent="0.25">
      <c r="A188" s="139"/>
      <c r="B188" s="139"/>
      <c r="C188" s="139"/>
      <c r="D188" s="139"/>
      <c r="E188" s="139"/>
      <c r="F188" s="139"/>
      <c r="G188" s="139"/>
    </row>
    <row r="189" spans="1:7" x14ac:dyDescent="0.25">
      <c r="A189" s="139"/>
      <c r="B189" s="139"/>
      <c r="C189" s="139"/>
      <c r="D189" s="139"/>
      <c r="E189" s="139"/>
      <c r="F189" s="139"/>
      <c r="G189" s="139"/>
    </row>
    <row r="190" spans="1:7" x14ac:dyDescent="0.25">
      <c r="A190" s="139"/>
      <c r="B190" s="139"/>
      <c r="C190" s="139"/>
      <c r="D190" s="139"/>
      <c r="E190" s="139"/>
      <c r="F190" s="139"/>
      <c r="G190" s="139"/>
    </row>
    <row r="191" spans="1:7" x14ac:dyDescent="0.25">
      <c r="A191" s="139"/>
      <c r="B191" s="139"/>
      <c r="C191" s="139"/>
      <c r="D191" s="139"/>
      <c r="E191" s="139"/>
      <c r="F191" s="139"/>
      <c r="G191" s="139"/>
    </row>
    <row r="192" spans="1:7" x14ac:dyDescent="0.25">
      <c r="A192" s="139"/>
      <c r="B192" s="139"/>
      <c r="C192" s="139"/>
      <c r="D192" s="139"/>
      <c r="E192" s="139"/>
      <c r="F192" s="139"/>
      <c r="G192" s="139"/>
    </row>
    <row r="193" spans="1:7" x14ac:dyDescent="0.25">
      <c r="A193" s="139"/>
      <c r="B193" s="139"/>
      <c r="C193" s="139"/>
      <c r="D193" s="139"/>
      <c r="E193" s="139"/>
      <c r="F193" s="139"/>
      <c r="G193" s="139"/>
    </row>
    <row r="194" spans="1:7" x14ac:dyDescent="0.25">
      <c r="A194" s="139"/>
      <c r="B194" s="139"/>
      <c r="C194" s="139"/>
      <c r="D194" s="139"/>
      <c r="E194" s="139"/>
      <c r="F194" s="139"/>
      <c r="G194" s="139"/>
    </row>
    <row r="195" spans="1:7" x14ac:dyDescent="0.25">
      <c r="A195" s="139"/>
      <c r="B195" s="139"/>
      <c r="C195" s="139"/>
      <c r="D195" s="139"/>
      <c r="E195" s="139"/>
      <c r="F195" s="139"/>
      <c r="G195" s="139"/>
    </row>
    <row r="196" spans="1:7" x14ac:dyDescent="0.25">
      <c r="A196" s="139"/>
      <c r="B196" s="139"/>
      <c r="C196" s="139"/>
      <c r="D196" s="139"/>
      <c r="E196" s="139"/>
      <c r="F196" s="139"/>
      <c r="G196" s="139"/>
    </row>
    <row r="197" spans="1:7" x14ac:dyDescent="0.25">
      <c r="A197" s="139"/>
      <c r="B197" s="139"/>
      <c r="C197" s="139"/>
      <c r="D197" s="139"/>
      <c r="E197" s="139"/>
      <c r="F197" s="139"/>
      <c r="G197" s="139"/>
    </row>
    <row r="198" spans="1:7" x14ac:dyDescent="0.25">
      <c r="A198" s="139"/>
      <c r="B198" s="139"/>
      <c r="C198" s="139"/>
      <c r="D198" s="139"/>
      <c r="E198" s="139"/>
      <c r="F198" s="139"/>
      <c r="G198" s="139"/>
    </row>
    <row r="199" spans="1:7" x14ac:dyDescent="0.25">
      <c r="A199" s="139"/>
      <c r="B199" s="139"/>
      <c r="C199" s="139"/>
      <c r="D199" s="139"/>
      <c r="E199" s="139"/>
      <c r="F199" s="139"/>
      <c r="G199" s="139"/>
    </row>
    <row r="200" spans="1:7" x14ac:dyDescent="0.25">
      <c r="A200" s="139"/>
      <c r="B200" s="139"/>
      <c r="C200" s="139"/>
      <c r="D200" s="139"/>
      <c r="E200" s="139"/>
      <c r="F200" s="139"/>
      <c r="G200" s="139"/>
    </row>
    <row r="201" spans="1:7" x14ac:dyDescent="0.25">
      <c r="A201" s="139"/>
      <c r="B201" s="139"/>
      <c r="C201" s="139"/>
      <c r="D201" s="139"/>
      <c r="E201" s="139"/>
      <c r="F201" s="139"/>
      <c r="G201" s="139"/>
    </row>
    <row r="202" spans="1:7" x14ac:dyDescent="0.25">
      <c r="A202" s="139"/>
      <c r="B202" s="139"/>
      <c r="C202" s="139"/>
      <c r="D202" s="139"/>
      <c r="E202" s="139"/>
      <c r="F202" s="139"/>
      <c r="G202" s="139"/>
    </row>
    <row r="203" spans="1:7" x14ac:dyDescent="0.25">
      <c r="A203" s="139"/>
      <c r="B203" s="139"/>
      <c r="C203" s="139"/>
      <c r="D203" s="139"/>
      <c r="E203" s="139"/>
      <c r="F203" s="139"/>
      <c r="G203" s="139"/>
    </row>
    <row r="204" spans="1:7" x14ac:dyDescent="0.25">
      <c r="A204" s="139"/>
      <c r="B204" s="139"/>
      <c r="C204" s="139"/>
      <c r="D204" s="139"/>
      <c r="E204" s="139"/>
      <c r="F204" s="139"/>
      <c r="G204" s="139"/>
    </row>
    <row r="205" spans="1:7" x14ac:dyDescent="0.25">
      <c r="A205" s="139"/>
      <c r="B205" s="139"/>
      <c r="C205" s="139"/>
      <c r="D205" s="139"/>
      <c r="E205" s="139"/>
      <c r="F205" s="139"/>
      <c r="G205" s="139"/>
    </row>
    <row r="206" spans="1:7" x14ac:dyDescent="0.25">
      <c r="A206" s="139"/>
      <c r="B206" s="139"/>
      <c r="C206" s="139"/>
      <c r="D206" s="139"/>
      <c r="E206" s="139"/>
      <c r="F206" s="139"/>
      <c r="G206" s="139"/>
    </row>
    <row r="207" spans="1:7" x14ac:dyDescent="0.25">
      <c r="A207" s="139"/>
      <c r="B207" s="139"/>
      <c r="C207" s="139"/>
      <c r="D207" s="139"/>
      <c r="E207" s="139"/>
      <c r="F207" s="139"/>
      <c r="G207" s="139"/>
    </row>
    <row r="208" spans="1:7" x14ac:dyDescent="0.25">
      <c r="A208" s="139"/>
      <c r="B208" s="139"/>
      <c r="C208" s="139"/>
      <c r="D208" s="139"/>
      <c r="E208" s="139"/>
      <c r="F208" s="139"/>
      <c r="G208" s="139"/>
    </row>
    <row r="209" spans="1:7" x14ac:dyDescent="0.25">
      <c r="A209" s="139"/>
      <c r="B209" s="139"/>
      <c r="C209" s="139"/>
      <c r="D209" s="139"/>
      <c r="E209" s="139"/>
      <c r="F209" s="139"/>
      <c r="G209" s="139"/>
    </row>
    <row r="210" spans="1:7" x14ac:dyDescent="0.25">
      <c r="A210" s="139"/>
      <c r="B210" s="139"/>
      <c r="C210" s="139"/>
      <c r="D210" s="139"/>
      <c r="E210" s="139"/>
      <c r="F210" s="139"/>
      <c r="G210" s="139"/>
    </row>
    <row r="211" spans="1:7" x14ac:dyDescent="0.25">
      <c r="A211" s="139"/>
      <c r="B211" s="139"/>
      <c r="C211" s="139"/>
      <c r="D211" s="139"/>
      <c r="E211" s="139"/>
      <c r="F211" s="139"/>
      <c r="G211" s="139"/>
    </row>
    <row r="212" spans="1:7" x14ac:dyDescent="0.25">
      <c r="A212" s="139"/>
      <c r="B212" s="139"/>
      <c r="C212" s="139"/>
      <c r="D212" s="139"/>
      <c r="E212" s="139"/>
      <c r="F212" s="139"/>
      <c r="G212" s="139"/>
    </row>
    <row r="213" spans="1:7" x14ac:dyDescent="0.25">
      <c r="A213" s="139"/>
      <c r="B213" s="139"/>
      <c r="C213" s="139"/>
      <c r="D213" s="139"/>
      <c r="E213" s="139"/>
      <c r="F213" s="139"/>
      <c r="G213" s="139"/>
    </row>
    <row r="214" spans="1:7" x14ac:dyDescent="0.25">
      <c r="A214" s="139"/>
      <c r="B214" s="139"/>
      <c r="C214" s="139"/>
      <c r="D214" s="139"/>
      <c r="E214" s="139"/>
      <c r="F214" s="139"/>
      <c r="G214" s="139"/>
    </row>
    <row r="215" spans="1:7" x14ac:dyDescent="0.25">
      <c r="A215" s="139"/>
      <c r="B215" s="139"/>
      <c r="C215" s="139"/>
      <c r="D215" s="139"/>
      <c r="E215" s="139"/>
      <c r="F215" s="139"/>
      <c r="G215" s="139"/>
    </row>
    <row r="216" spans="1:7" x14ac:dyDescent="0.25">
      <c r="A216" s="139"/>
      <c r="B216" s="139"/>
      <c r="C216" s="139"/>
      <c r="D216" s="139"/>
      <c r="E216" s="139"/>
      <c r="F216" s="139"/>
      <c r="G216" s="139"/>
    </row>
    <row r="217" spans="1:7" x14ac:dyDescent="0.25">
      <c r="A217" s="139"/>
      <c r="B217" s="139"/>
      <c r="C217" s="139"/>
      <c r="D217" s="139"/>
      <c r="E217" s="139"/>
      <c r="F217" s="139"/>
      <c r="G217" s="139"/>
    </row>
    <row r="218" spans="1:7" x14ac:dyDescent="0.25">
      <c r="A218" s="139"/>
      <c r="B218" s="139"/>
      <c r="C218" s="139"/>
      <c r="D218" s="139"/>
      <c r="E218" s="139"/>
      <c r="F218" s="139"/>
      <c r="G218" s="139"/>
    </row>
    <row r="219" spans="1:7" x14ac:dyDescent="0.25">
      <c r="A219" s="139"/>
      <c r="B219" s="139"/>
      <c r="C219" s="139"/>
      <c r="D219" s="139"/>
      <c r="E219" s="139"/>
      <c r="F219" s="139"/>
      <c r="G219" s="139"/>
    </row>
    <row r="220" spans="1:7" x14ac:dyDescent="0.25">
      <c r="A220" s="139"/>
      <c r="B220" s="139"/>
      <c r="C220" s="139"/>
      <c r="D220" s="139"/>
      <c r="E220" s="139"/>
      <c r="F220" s="139"/>
      <c r="G220" s="139"/>
    </row>
    <row r="221" spans="1:7" x14ac:dyDescent="0.25">
      <c r="A221" s="139"/>
      <c r="B221" s="139"/>
      <c r="C221" s="139"/>
      <c r="D221" s="139"/>
      <c r="E221" s="139"/>
      <c r="F221" s="139"/>
      <c r="G221" s="139"/>
    </row>
    <row r="222" spans="1:7" x14ac:dyDescent="0.25">
      <c r="A222" s="139"/>
      <c r="B222" s="139"/>
      <c r="C222" s="139"/>
      <c r="D222" s="139"/>
      <c r="E222" s="139"/>
      <c r="F222" s="139"/>
      <c r="G222" s="139"/>
    </row>
    <row r="223" spans="1:7" x14ac:dyDescent="0.25">
      <c r="A223" s="139"/>
      <c r="B223" s="139"/>
      <c r="C223" s="139"/>
      <c r="D223" s="139"/>
      <c r="E223" s="139"/>
      <c r="F223" s="139"/>
      <c r="G223" s="139"/>
    </row>
    <row r="224" spans="1:7" x14ac:dyDescent="0.25">
      <c r="A224" s="139"/>
      <c r="B224" s="139"/>
      <c r="C224" s="139"/>
      <c r="D224" s="139"/>
      <c r="E224" s="139"/>
      <c r="F224" s="139"/>
      <c r="G224" s="139"/>
    </row>
    <row r="225" spans="1:7" x14ac:dyDescent="0.25">
      <c r="A225" s="139"/>
      <c r="B225" s="139"/>
      <c r="C225" s="139"/>
      <c r="D225" s="139"/>
      <c r="E225" s="139"/>
      <c r="F225" s="139"/>
      <c r="G225" s="139"/>
    </row>
    <row r="226" spans="1:7" x14ac:dyDescent="0.25">
      <c r="A226" s="139"/>
      <c r="B226" s="139"/>
      <c r="C226" s="139"/>
      <c r="D226" s="139"/>
      <c r="E226" s="139"/>
      <c r="F226" s="139"/>
      <c r="G226" s="139"/>
    </row>
    <row r="227" spans="1:7" x14ac:dyDescent="0.25">
      <c r="A227" s="139"/>
      <c r="B227" s="139"/>
      <c r="C227" s="139"/>
      <c r="D227" s="139"/>
      <c r="E227" s="139"/>
      <c r="F227" s="139"/>
      <c r="G227" s="139"/>
    </row>
    <row r="228" spans="1:7" x14ac:dyDescent="0.25">
      <c r="A228" s="139"/>
      <c r="B228" s="139"/>
      <c r="C228" s="139"/>
      <c r="D228" s="139"/>
      <c r="E228" s="139"/>
      <c r="F228" s="139"/>
      <c r="G228" s="139"/>
    </row>
    <row r="229" spans="1:7" x14ac:dyDescent="0.25">
      <c r="A229" s="139"/>
      <c r="B229" s="139"/>
      <c r="C229" s="139"/>
      <c r="D229" s="139"/>
      <c r="E229" s="139"/>
      <c r="F229" s="139"/>
      <c r="G229" s="139"/>
    </row>
    <row r="230" spans="1:7" x14ac:dyDescent="0.25">
      <c r="A230" s="139"/>
      <c r="B230" s="139"/>
      <c r="C230" s="139"/>
      <c r="D230" s="139"/>
      <c r="E230" s="139"/>
      <c r="F230" s="139"/>
      <c r="G230" s="139"/>
    </row>
    <row r="231" spans="1:7" x14ac:dyDescent="0.25">
      <c r="A231" s="139"/>
      <c r="B231" s="139"/>
      <c r="C231" s="139"/>
      <c r="D231" s="139"/>
      <c r="E231" s="139"/>
      <c r="F231" s="139"/>
      <c r="G231" s="139"/>
    </row>
    <row r="232" spans="1:7" x14ac:dyDescent="0.25">
      <c r="A232" s="139"/>
      <c r="B232" s="139"/>
      <c r="C232" s="139"/>
      <c r="D232" s="139"/>
      <c r="E232" s="139"/>
      <c r="F232" s="139"/>
      <c r="G232" s="139"/>
    </row>
    <row r="233" spans="1:7" x14ac:dyDescent="0.25">
      <c r="A233" s="139"/>
      <c r="B233" s="139"/>
      <c r="C233" s="139"/>
      <c r="D233" s="139"/>
      <c r="E233" s="139"/>
      <c r="F233" s="139"/>
      <c r="G233" s="139"/>
    </row>
    <row r="234" spans="1:7" x14ac:dyDescent="0.25">
      <c r="A234" s="139"/>
      <c r="B234" s="139"/>
      <c r="C234" s="139"/>
      <c r="D234" s="139"/>
      <c r="E234" s="139"/>
      <c r="F234" s="139"/>
      <c r="G234" s="139"/>
    </row>
    <row r="235" spans="1:7" x14ac:dyDescent="0.25">
      <c r="A235" s="139"/>
      <c r="B235" s="139"/>
      <c r="C235" s="139"/>
      <c r="D235" s="139"/>
      <c r="E235" s="139"/>
      <c r="F235" s="139"/>
      <c r="G235" s="139"/>
    </row>
    <row r="236" spans="1:7" x14ac:dyDescent="0.25">
      <c r="A236" s="139"/>
      <c r="B236" s="139"/>
      <c r="C236" s="139"/>
      <c r="D236" s="139"/>
      <c r="E236" s="139"/>
      <c r="F236" s="139"/>
      <c r="G236" s="139"/>
    </row>
    <row r="237" spans="1:7" x14ac:dyDescent="0.25">
      <c r="A237" s="139"/>
      <c r="B237" s="139"/>
      <c r="C237" s="139"/>
      <c r="D237" s="139"/>
      <c r="E237" s="139"/>
      <c r="F237" s="139"/>
      <c r="G237" s="139"/>
    </row>
    <row r="238" spans="1:7" x14ac:dyDescent="0.25">
      <c r="A238" s="139"/>
      <c r="B238" s="139"/>
      <c r="C238" s="139"/>
      <c r="D238" s="139"/>
      <c r="E238" s="139"/>
      <c r="F238" s="139"/>
      <c r="G238" s="139"/>
    </row>
    <row r="239" spans="1:7" x14ac:dyDescent="0.25">
      <c r="A239" s="139"/>
      <c r="B239" s="139"/>
      <c r="C239" s="139"/>
      <c r="D239" s="139"/>
      <c r="E239" s="139"/>
      <c r="F239" s="139"/>
      <c r="G239" s="139"/>
    </row>
    <row r="240" spans="1:7" x14ac:dyDescent="0.25">
      <c r="A240" s="139"/>
      <c r="B240" s="139"/>
      <c r="C240" s="139"/>
      <c r="D240" s="139"/>
      <c r="E240" s="139"/>
      <c r="F240" s="139"/>
      <c r="G240" s="139"/>
    </row>
    <row r="241" spans="1:7" x14ac:dyDescent="0.25">
      <c r="A241" s="139"/>
      <c r="B241" s="139"/>
      <c r="C241" s="139"/>
      <c r="D241" s="139"/>
      <c r="E241" s="139"/>
      <c r="F241" s="139"/>
      <c r="G241" s="139"/>
    </row>
    <row r="242" spans="1:7" x14ac:dyDescent="0.25">
      <c r="A242" s="139"/>
      <c r="B242" s="139"/>
      <c r="C242" s="139"/>
      <c r="D242" s="139"/>
      <c r="E242" s="139"/>
      <c r="F242" s="139"/>
      <c r="G242" s="139"/>
    </row>
    <row r="243" spans="1:7" x14ac:dyDescent="0.25">
      <c r="A243" s="139"/>
      <c r="B243" s="139"/>
      <c r="C243" s="139"/>
      <c r="D243" s="139"/>
      <c r="E243" s="139"/>
      <c r="F243" s="139"/>
      <c r="G243" s="139"/>
    </row>
    <row r="244" spans="1:7" x14ac:dyDescent="0.25">
      <c r="A244" s="139"/>
      <c r="B244" s="139"/>
      <c r="C244" s="139"/>
      <c r="D244" s="139"/>
      <c r="E244" s="139"/>
      <c r="F244" s="139"/>
      <c r="G244" s="139"/>
    </row>
    <row r="245" spans="1:7" x14ac:dyDescent="0.25">
      <c r="A245" s="139"/>
      <c r="B245" s="139"/>
      <c r="C245" s="139"/>
      <c r="D245" s="139"/>
      <c r="E245" s="139"/>
      <c r="F245" s="139"/>
      <c r="G245" s="139"/>
    </row>
    <row r="246" spans="1:7" x14ac:dyDescent="0.25">
      <c r="A246" s="139"/>
      <c r="B246" s="139"/>
      <c r="C246" s="139"/>
      <c r="D246" s="139"/>
      <c r="E246" s="139"/>
      <c r="F246" s="139"/>
      <c r="G246" s="139"/>
    </row>
    <row r="247" spans="1:7" x14ac:dyDescent="0.25">
      <c r="A247" s="139"/>
      <c r="B247" s="139"/>
      <c r="C247" s="139"/>
      <c r="D247" s="139"/>
      <c r="E247" s="139"/>
      <c r="F247" s="139"/>
      <c r="G247" s="139"/>
    </row>
    <row r="248" spans="1:7" x14ac:dyDescent="0.25">
      <c r="A248" s="139"/>
      <c r="B248" s="139"/>
      <c r="C248" s="139"/>
      <c r="D248" s="139"/>
      <c r="E248" s="139"/>
      <c r="F248" s="139"/>
      <c r="G248" s="139"/>
    </row>
    <row r="249" spans="1:7" x14ac:dyDescent="0.25">
      <c r="A249" s="139"/>
      <c r="B249" s="139"/>
      <c r="C249" s="139"/>
      <c r="D249" s="139"/>
      <c r="E249" s="139"/>
      <c r="F249" s="139"/>
      <c r="G249" s="139"/>
    </row>
    <row r="250" spans="1:7" x14ac:dyDescent="0.25">
      <c r="A250" s="139"/>
      <c r="B250" s="139"/>
      <c r="C250" s="139"/>
      <c r="D250" s="139"/>
      <c r="E250" s="139"/>
      <c r="F250" s="139"/>
      <c r="G250" s="139"/>
    </row>
    <row r="251" spans="1:7" x14ac:dyDescent="0.25">
      <c r="A251" s="139"/>
      <c r="B251" s="139"/>
      <c r="C251" s="139"/>
      <c r="D251" s="139"/>
      <c r="E251" s="139"/>
      <c r="F251" s="139"/>
      <c r="G251" s="139"/>
    </row>
    <row r="252" spans="1:7" x14ac:dyDescent="0.25">
      <c r="A252" s="139"/>
      <c r="B252" s="139"/>
      <c r="C252" s="139"/>
      <c r="D252" s="139"/>
      <c r="E252" s="139"/>
      <c r="F252" s="139"/>
      <c r="G252" s="139"/>
    </row>
    <row r="253" spans="1:7" x14ac:dyDescent="0.25">
      <c r="A253" s="139"/>
      <c r="B253" s="139"/>
      <c r="C253" s="139"/>
      <c r="D253" s="139"/>
      <c r="E253" s="139"/>
      <c r="F253" s="139"/>
      <c r="G253" s="139"/>
    </row>
    <row r="254" spans="1:7" x14ac:dyDescent="0.25">
      <c r="A254" s="139"/>
      <c r="B254" s="139"/>
      <c r="C254" s="139"/>
      <c r="D254" s="139"/>
      <c r="E254" s="139"/>
      <c r="F254" s="139"/>
      <c r="G254" s="139"/>
    </row>
    <row r="255" spans="1:7" x14ac:dyDescent="0.25">
      <c r="A255" s="139"/>
      <c r="B255" s="139"/>
      <c r="C255" s="139"/>
      <c r="D255" s="139"/>
      <c r="E255" s="139"/>
      <c r="F255" s="139"/>
      <c r="G255" s="139"/>
    </row>
    <row r="256" spans="1:7" x14ac:dyDescent="0.25">
      <c r="A256" s="139"/>
      <c r="B256" s="139"/>
      <c r="C256" s="139"/>
      <c r="D256" s="139"/>
      <c r="E256" s="139"/>
      <c r="F256" s="139"/>
      <c r="G256" s="139"/>
    </row>
    <row r="257" spans="1:7" x14ac:dyDescent="0.25">
      <c r="A257" s="139"/>
      <c r="B257" s="139"/>
      <c r="C257" s="139"/>
      <c r="D257" s="139"/>
      <c r="E257" s="139"/>
      <c r="F257" s="139"/>
      <c r="G257" s="139"/>
    </row>
    <row r="258" spans="1:7" x14ac:dyDescent="0.25">
      <c r="A258" s="139"/>
      <c r="B258" s="139"/>
      <c r="C258" s="139"/>
      <c r="D258" s="139"/>
      <c r="E258" s="139"/>
      <c r="F258" s="139"/>
      <c r="G258" s="139"/>
    </row>
    <row r="259" spans="1:7" x14ac:dyDescent="0.25">
      <c r="A259" s="139"/>
      <c r="B259" s="139"/>
      <c r="C259" s="139"/>
      <c r="D259" s="139"/>
      <c r="E259" s="139"/>
      <c r="F259" s="139"/>
      <c r="G259" s="139"/>
    </row>
    <row r="260" spans="1:7" x14ac:dyDescent="0.25">
      <c r="A260" s="139"/>
      <c r="B260" s="139"/>
      <c r="C260" s="139"/>
      <c r="D260" s="139"/>
      <c r="E260" s="139"/>
      <c r="F260" s="139"/>
      <c r="G260" s="139"/>
    </row>
    <row r="261" spans="1:7" x14ac:dyDescent="0.25">
      <c r="A261" s="139"/>
      <c r="B261" s="139"/>
      <c r="C261" s="139"/>
      <c r="D261" s="139"/>
      <c r="E261" s="139"/>
      <c r="F261" s="139"/>
      <c r="G261" s="139"/>
    </row>
    <row r="262" spans="1:7" x14ac:dyDescent="0.25">
      <c r="A262" s="139"/>
      <c r="B262" s="139"/>
      <c r="C262" s="139"/>
      <c r="D262" s="139"/>
      <c r="E262" s="139"/>
      <c r="F262" s="139"/>
      <c r="G262" s="139"/>
    </row>
    <row r="263" spans="1:7" x14ac:dyDescent="0.25">
      <c r="A263" s="139"/>
      <c r="B263" s="139"/>
      <c r="C263" s="139"/>
      <c r="D263" s="139"/>
      <c r="E263" s="139"/>
      <c r="F263" s="139"/>
      <c r="G263" s="139"/>
    </row>
    <row r="264" spans="1:7" x14ac:dyDescent="0.25">
      <c r="A264" s="139"/>
      <c r="B264" s="139"/>
      <c r="C264" s="139"/>
      <c r="D264" s="139"/>
      <c r="E264" s="139"/>
      <c r="F264" s="139"/>
      <c r="G264" s="139"/>
    </row>
    <row r="265" spans="1:7" x14ac:dyDescent="0.25">
      <c r="A265" s="139"/>
      <c r="B265" s="139"/>
      <c r="C265" s="139"/>
      <c r="D265" s="139"/>
      <c r="E265" s="139"/>
      <c r="F265" s="139"/>
      <c r="G265" s="139"/>
    </row>
    <row r="266" spans="1:7" x14ac:dyDescent="0.25">
      <c r="A266" s="139"/>
      <c r="B266" s="139"/>
      <c r="C266" s="139"/>
      <c r="D266" s="139"/>
      <c r="E266" s="139"/>
      <c r="F266" s="139"/>
      <c r="G266" s="139"/>
    </row>
    <row r="267" spans="1:7" x14ac:dyDescent="0.25">
      <c r="A267" s="139"/>
      <c r="B267" s="139"/>
      <c r="C267" s="139"/>
      <c r="D267" s="139"/>
      <c r="E267" s="139"/>
      <c r="F267" s="139"/>
      <c r="G267" s="139"/>
    </row>
    <row r="268" spans="1:7" x14ac:dyDescent="0.25">
      <c r="A268" s="139"/>
      <c r="B268" s="139"/>
      <c r="C268" s="139"/>
      <c r="D268" s="139"/>
      <c r="E268" s="139"/>
      <c r="F268" s="139"/>
      <c r="G268" s="139"/>
    </row>
    <row r="269" spans="1:7" x14ac:dyDescent="0.25">
      <c r="A269" s="139"/>
      <c r="B269" s="139"/>
      <c r="C269" s="139"/>
      <c r="D269" s="139"/>
      <c r="E269" s="139"/>
      <c r="F269" s="139"/>
      <c r="G269" s="139"/>
    </row>
    <row r="270" spans="1:7" x14ac:dyDescent="0.25">
      <c r="A270" s="139"/>
      <c r="B270" s="139"/>
      <c r="C270" s="139"/>
      <c r="D270" s="139"/>
      <c r="E270" s="139"/>
      <c r="F270" s="139"/>
      <c r="G270" s="139"/>
    </row>
    <row r="271" spans="1:7" x14ac:dyDescent="0.25">
      <c r="A271" s="139"/>
      <c r="B271" s="139"/>
      <c r="C271" s="139"/>
      <c r="D271" s="139"/>
      <c r="E271" s="139"/>
      <c r="F271" s="139"/>
      <c r="G271" s="139"/>
    </row>
    <row r="272" spans="1:7" x14ac:dyDescent="0.25">
      <c r="A272" s="139"/>
      <c r="B272" s="139"/>
      <c r="C272" s="139"/>
      <c r="D272" s="139"/>
      <c r="E272" s="139"/>
      <c r="F272" s="139"/>
      <c r="G272" s="139"/>
    </row>
    <row r="273" spans="1:7" x14ac:dyDescent="0.25">
      <c r="A273" s="139"/>
      <c r="B273" s="139"/>
      <c r="C273" s="139"/>
      <c r="D273" s="139"/>
      <c r="E273" s="139"/>
      <c r="F273" s="139"/>
      <c r="G273" s="139"/>
    </row>
    <row r="274" spans="1:7" x14ac:dyDescent="0.25">
      <c r="A274" s="139"/>
      <c r="B274" s="139"/>
      <c r="C274" s="139"/>
      <c r="D274" s="139"/>
      <c r="E274" s="139"/>
      <c r="F274" s="139"/>
      <c r="G274" s="139"/>
    </row>
    <row r="275" spans="1:7" x14ac:dyDescent="0.25">
      <c r="A275" s="139"/>
      <c r="B275" s="139"/>
      <c r="C275" s="139"/>
      <c r="D275" s="139"/>
      <c r="E275" s="139"/>
      <c r="F275" s="139"/>
      <c r="G275" s="139"/>
    </row>
    <row r="276" spans="1:7" x14ac:dyDescent="0.25">
      <c r="A276" s="139"/>
      <c r="B276" s="139"/>
      <c r="C276" s="139"/>
      <c r="D276" s="139"/>
      <c r="E276" s="139"/>
      <c r="F276" s="139"/>
      <c r="G276" s="139"/>
    </row>
    <row r="277" spans="1:7" x14ac:dyDescent="0.25">
      <c r="A277" s="139"/>
      <c r="B277" s="139"/>
      <c r="C277" s="139"/>
      <c r="D277" s="139"/>
      <c r="E277" s="139"/>
      <c r="F277" s="139"/>
      <c r="G277" s="139"/>
    </row>
    <row r="278" spans="1:7" x14ac:dyDescent="0.25">
      <c r="A278" s="139"/>
      <c r="B278" s="139"/>
      <c r="C278" s="139"/>
      <c r="D278" s="139"/>
      <c r="E278" s="139"/>
      <c r="F278" s="139"/>
      <c r="G278" s="139"/>
    </row>
    <row r="279" spans="1:7" x14ac:dyDescent="0.25">
      <c r="A279" s="139"/>
      <c r="B279" s="139"/>
      <c r="C279" s="139"/>
      <c r="D279" s="139"/>
      <c r="E279" s="139"/>
      <c r="F279" s="139"/>
      <c r="G279" s="139"/>
    </row>
    <row r="280" spans="1:7" x14ac:dyDescent="0.25">
      <c r="A280" s="139"/>
      <c r="B280" s="139"/>
      <c r="C280" s="139"/>
      <c r="D280" s="139"/>
      <c r="E280" s="139"/>
      <c r="F280" s="139"/>
      <c r="G280" s="139"/>
    </row>
    <row r="281" spans="1:7" x14ac:dyDescent="0.25">
      <c r="A281" s="139"/>
      <c r="B281" s="139"/>
      <c r="C281" s="139"/>
      <c r="D281" s="139"/>
      <c r="E281" s="139"/>
      <c r="F281" s="139"/>
      <c r="G281" s="139"/>
    </row>
    <row r="282" spans="1:7" x14ac:dyDescent="0.25">
      <c r="A282" s="139"/>
      <c r="B282" s="139"/>
      <c r="C282" s="139"/>
      <c r="D282" s="139"/>
      <c r="E282" s="139"/>
      <c r="F282" s="139"/>
      <c r="G282" s="139"/>
    </row>
    <row r="283" spans="1:7" x14ac:dyDescent="0.25">
      <c r="A283" s="139"/>
      <c r="B283" s="139"/>
      <c r="C283" s="139"/>
      <c r="D283" s="139"/>
      <c r="E283" s="139"/>
      <c r="F283" s="139"/>
      <c r="G283" s="139"/>
    </row>
    <row r="284" spans="1:7" x14ac:dyDescent="0.25">
      <c r="A284" s="139"/>
      <c r="B284" s="139"/>
      <c r="C284" s="139"/>
      <c r="D284" s="139"/>
      <c r="E284" s="139"/>
      <c r="F284" s="139"/>
      <c r="G284" s="139"/>
    </row>
    <row r="285" spans="1:7" x14ac:dyDescent="0.25">
      <c r="A285" s="139"/>
      <c r="B285" s="139"/>
      <c r="C285" s="139"/>
      <c r="D285" s="139"/>
      <c r="E285" s="139"/>
      <c r="F285" s="139"/>
      <c r="G285" s="139"/>
    </row>
    <row r="286" spans="1:7" x14ac:dyDescent="0.25">
      <c r="A286" s="139"/>
      <c r="B286" s="139"/>
      <c r="C286" s="139"/>
      <c r="D286" s="139"/>
      <c r="E286" s="139"/>
      <c r="F286" s="139"/>
      <c r="G286" s="139"/>
    </row>
    <row r="287" spans="1:7" x14ac:dyDescent="0.25">
      <c r="A287" s="139"/>
      <c r="B287" s="139"/>
      <c r="C287" s="139"/>
      <c r="D287" s="139"/>
      <c r="E287" s="139"/>
      <c r="F287" s="139"/>
      <c r="G287" s="139"/>
    </row>
    <row r="288" spans="1:7" x14ac:dyDescent="0.25">
      <c r="A288" s="139"/>
      <c r="B288" s="139"/>
      <c r="C288" s="139"/>
      <c r="D288" s="139"/>
      <c r="E288" s="139"/>
      <c r="F288" s="139"/>
      <c r="G288" s="139"/>
    </row>
    <row r="289" spans="1:7" x14ac:dyDescent="0.25">
      <c r="A289" s="139"/>
      <c r="B289" s="139"/>
      <c r="C289" s="139"/>
      <c r="D289" s="139"/>
      <c r="E289" s="139"/>
      <c r="F289" s="139"/>
      <c r="G289" s="139"/>
    </row>
    <row r="290" spans="1:7" x14ac:dyDescent="0.25">
      <c r="A290" s="139"/>
      <c r="B290" s="139"/>
      <c r="C290" s="139"/>
      <c r="D290" s="139"/>
      <c r="E290" s="139"/>
      <c r="F290" s="139"/>
      <c r="G290" s="139"/>
    </row>
    <row r="291" spans="1:7" x14ac:dyDescent="0.25">
      <c r="A291" s="139"/>
      <c r="B291" s="139"/>
      <c r="C291" s="139"/>
      <c r="D291" s="139"/>
      <c r="E291" s="139"/>
      <c r="F291" s="139"/>
      <c r="G291" s="139"/>
    </row>
    <row r="292" spans="1:7" x14ac:dyDescent="0.25">
      <c r="A292" s="139"/>
      <c r="B292" s="139"/>
      <c r="C292" s="139"/>
      <c r="D292" s="139"/>
      <c r="E292" s="139"/>
      <c r="F292" s="139"/>
      <c r="G292" s="139"/>
    </row>
    <row r="293" spans="1:7" x14ac:dyDescent="0.25">
      <c r="A293" s="139"/>
      <c r="B293" s="139"/>
      <c r="C293" s="139"/>
      <c r="D293" s="139"/>
      <c r="E293" s="139"/>
      <c r="F293" s="139"/>
      <c r="G293" s="139"/>
    </row>
    <row r="294" spans="1:7" x14ac:dyDescent="0.25">
      <c r="A294" s="139"/>
      <c r="B294" s="139"/>
      <c r="C294" s="139"/>
      <c r="D294" s="139"/>
      <c r="E294" s="139"/>
      <c r="F294" s="139"/>
      <c r="G294" s="139"/>
    </row>
    <row r="295" spans="1:7" x14ac:dyDescent="0.25">
      <c r="A295" s="139"/>
      <c r="B295" s="139"/>
      <c r="C295" s="139"/>
      <c r="D295" s="139"/>
      <c r="E295" s="139"/>
      <c r="F295" s="139"/>
      <c r="G295" s="139"/>
    </row>
    <row r="296" spans="1:7" x14ac:dyDescent="0.25">
      <c r="A296" s="139"/>
      <c r="B296" s="139"/>
      <c r="C296" s="139"/>
      <c r="D296" s="139"/>
      <c r="E296" s="139"/>
      <c r="F296" s="139"/>
      <c r="G296" s="139"/>
    </row>
    <row r="297" spans="1:7" x14ac:dyDescent="0.25">
      <c r="A297" s="139"/>
      <c r="B297" s="139"/>
      <c r="C297" s="139"/>
      <c r="D297" s="139"/>
      <c r="E297" s="139"/>
      <c r="F297" s="139"/>
      <c r="G297" s="139"/>
    </row>
    <row r="298" spans="1:7" x14ac:dyDescent="0.25">
      <c r="A298" s="139"/>
      <c r="B298" s="139"/>
      <c r="C298" s="139"/>
      <c r="D298" s="139"/>
      <c r="E298" s="139"/>
      <c r="F298" s="139"/>
      <c r="G298" s="139"/>
    </row>
    <row r="299" spans="1:7" x14ac:dyDescent="0.25">
      <c r="A299" s="139"/>
      <c r="B299" s="139"/>
      <c r="C299" s="139"/>
      <c r="D299" s="139"/>
      <c r="E299" s="139"/>
      <c r="F299" s="139"/>
      <c r="G299" s="139"/>
    </row>
    <row r="300" spans="1:7" x14ac:dyDescent="0.25">
      <c r="A300" s="139"/>
      <c r="B300" s="139"/>
      <c r="C300" s="139"/>
      <c r="D300" s="139"/>
      <c r="E300" s="139"/>
      <c r="F300" s="139"/>
      <c r="G300" s="139"/>
    </row>
    <row r="301" spans="1:7" x14ac:dyDescent="0.25">
      <c r="A301" s="139"/>
      <c r="B301" s="139"/>
      <c r="C301" s="139"/>
      <c r="D301" s="139"/>
      <c r="E301" s="139"/>
      <c r="F301" s="139"/>
      <c r="G301" s="139"/>
    </row>
    <row r="302" spans="1:7" x14ac:dyDescent="0.25">
      <c r="A302" s="139"/>
      <c r="B302" s="139"/>
      <c r="C302" s="139"/>
      <c r="D302" s="139"/>
      <c r="E302" s="139"/>
      <c r="F302" s="139"/>
      <c r="G302" s="139"/>
    </row>
    <row r="303" spans="1:7" x14ac:dyDescent="0.25">
      <c r="A303" s="139"/>
      <c r="B303" s="139"/>
      <c r="C303" s="139"/>
      <c r="D303" s="139"/>
      <c r="E303" s="139"/>
      <c r="F303" s="139"/>
      <c r="G303" s="139"/>
    </row>
    <row r="304" spans="1:7" x14ac:dyDescent="0.25">
      <c r="A304" s="139"/>
      <c r="B304" s="139"/>
      <c r="C304" s="139"/>
      <c r="D304" s="139"/>
      <c r="E304" s="139"/>
      <c r="F304" s="139"/>
      <c r="G304" s="139"/>
    </row>
    <row r="305" spans="1:7" x14ac:dyDescent="0.25">
      <c r="A305" s="139"/>
      <c r="B305" s="139"/>
      <c r="C305" s="139"/>
      <c r="D305" s="139"/>
      <c r="E305" s="139"/>
      <c r="F305" s="139"/>
      <c r="G305" s="139"/>
    </row>
    <row r="306" spans="1:7" x14ac:dyDescent="0.25">
      <c r="A306" s="139"/>
      <c r="B306" s="139"/>
      <c r="C306" s="139"/>
      <c r="D306" s="139"/>
      <c r="E306" s="139"/>
      <c r="F306" s="139"/>
      <c r="G306" s="139"/>
    </row>
    <row r="307" spans="1:7" x14ac:dyDescent="0.25">
      <c r="A307" s="139"/>
      <c r="B307" s="139"/>
      <c r="C307" s="139"/>
      <c r="D307" s="139"/>
      <c r="E307" s="139"/>
      <c r="F307" s="139"/>
      <c r="G307" s="139"/>
    </row>
    <row r="308" spans="1:7" x14ac:dyDescent="0.25">
      <c r="A308" s="139"/>
      <c r="B308" s="139"/>
      <c r="C308" s="139"/>
      <c r="D308" s="139"/>
      <c r="E308" s="139"/>
      <c r="F308" s="139"/>
      <c r="G308" s="139"/>
    </row>
    <row r="309" spans="1:7" x14ac:dyDescent="0.25">
      <c r="A309" s="139"/>
      <c r="B309" s="139"/>
      <c r="C309" s="139"/>
      <c r="D309" s="139"/>
      <c r="E309" s="139"/>
      <c r="F309" s="139"/>
      <c r="G309" s="139"/>
    </row>
    <row r="310" spans="1:7" x14ac:dyDescent="0.25">
      <c r="A310" s="139"/>
      <c r="B310" s="139"/>
      <c r="C310" s="139"/>
      <c r="D310" s="139"/>
      <c r="E310" s="139"/>
      <c r="F310" s="139"/>
      <c r="G310" s="139"/>
    </row>
    <row r="311" spans="1:7" x14ac:dyDescent="0.25">
      <c r="A311" s="139"/>
      <c r="B311" s="139"/>
      <c r="C311" s="139"/>
      <c r="D311" s="139"/>
      <c r="E311" s="139"/>
      <c r="F311" s="139"/>
      <c r="G311" s="139"/>
    </row>
    <row r="312" spans="1:7" x14ac:dyDescent="0.25">
      <c r="A312" s="139"/>
      <c r="B312" s="139"/>
      <c r="C312" s="139"/>
      <c r="D312" s="139"/>
      <c r="E312" s="139"/>
      <c r="F312" s="139"/>
      <c r="G312" s="139"/>
    </row>
    <row r="313" spans="1:7" x14ac:dyDescent="0.25">
      <c r="A313" s="139"/>
      <c r="B313" s="139"/>
      <c r="C313" s="139"/>
      <c r="D313" s="139"/>
      <c r="E313" s="139"/>
      <c r="F313" s="139"/>
      <c r="G313" s="139"/>
    </row>
    <row r="314" spans="1:7" x14ac:dyDescent="0.25">
      <c r="A314" s="139"/>
      <c r="B314" s="139"/>
      <c r="C314" s="139"/>
      <c r="D314" s="139"/>
      <c r="E314" s="139"/>
      <c r="F314" s="139"/>
      <c r="G314" s="139"/>
    </row>
    <row r="315" spans="1:7" x14ac:dyDescent="0.25">
      <c r="A315" s="139"/>
      <c r="B315" s="139"/>
      <c r="C315" s="139"/>
      <c r="D315" s="139"/>
      <c r="E315" s="139"/>
      <c r="F315" s="139"/>
      <c r="G315" s="139"/>
    </row>
    <row r="316" spans="1:7" x14ac:dyDescent="0.25">
      <c r="A316" s="139"/>
      <c r="B316" s="139"/>
      <c r="C316" s="139"/>
      <c r="D316" s="139"/>
      <c r="E316" s="139"/>
      <c r="F316" s="139"/>
      <c r="G316" s="139"/>
    </row>
    <row r="317" spans="1:7" x14ac:dyDescent="0.25">
      <c r="A317" s="139"/>
      <c r="B317" s="139"/>
      <c r="C317" s="139"/>
      <c r="D317" s="139"/>
      <c r="E317" s="139"/>
      <c r="F317" s="139"/>
      <c r="G317" s="139"/>
    </row>
    <row r="318" spans="1:7" x14ac:dyDescent="0.25">
      <c r="A318" s="139"/>
      <c r="B318" s="139"/>
      <c r="C318" s="139"/>
      <c r="D318" s="139"/>
      <c r="E318" s="139"/>
      <c r="F318" s="139"/>
      <c r="G318" s="139"/>
    </row>
    <row r="319" spans="1:7" x14ac:dyDescent="0.25">
      <c r="A319" s="139"/>
      <c r="B319" s="139"/>
      <c r="C319" s="139"/>
      <c r="D319" s="139"/>
      <c r="E319" s="139"/>
      <c r="F319" s="139"/>
      <c r="G319" s="139"/>
    </row>
    <row r="320" spans="1:7" x14ac:dyDescent="0.25">
      <c r="A320" s="139"/>
      <c r="B320" s="139"/>
      <c r="C320" s="139"/>
      <c r="D320" s="139"/>
      <c r="E320" s="139"/>
      <c r="F320" s="139"/>
      <c r="G320" s="139"/>
    </row>
    <row r="321" spans="1:7" x14ac:dyDescent="0.25">
      <c r="A321" s="139"/>
      <c r="B321" s="139"/>
      <c r="C321" s="139"/>
      <c r="D321" s="139"/>
      <c r="E321" s="139"/>
      <c r="F321" s="139"/>
      <c r="G321" s="139"/>
    </row>
    <row r="322" spans="1:7" x14ac:dyDescent="0.25">
      <c r="A322" s="139"/>
      <c r="B322" s="139"/>
      <c r="C322" s="139"/>
      <c r="D322" s="139"/>
      <c r="E322" s="139"/>
      <c r="F322" s="139"/>
      <c r="G322" s="139"/>
    </row>
    <row r="323" spans="1:7" x14ac:dyDescent="0.25">
      <c r="A323" s="139"/>
      <c r="B323" s="139"/>
      <c r="C323" s="139"/>
      <c r="D323" s="139"/>
      <c r="E323" s="139"/>
      <c r="F323" s="139"/>
      <c r="G323" s="139"/>
    </row>
    <row r="324" spans="1:7" x14ac:dyDescent="0.25">
      <c r="A324" s="139"/>
      <c r="B324" s="139"/>
      <c r="C324" s="139"/>
      <c r="D324" s="139"/>
      <c r="E324" s="139"/>
      <c r="F324" s="139"/>
      <c r="G324" s="139"/>
    </row>
    <row r="325" spans="1:7" x14ac:dyDescent="0.25">
      <c r="A325" s="139"/>
      <c r="B325" s="139"/>
      <c r="C325" s="139"/>
      <c r="D325" s="139"/>
      <c r="E325" s="139"/>
      <c r="F325" s="139"/>
      <c r="G325" s="139"/>
    </row>
    <row r="326" spans="1:7" x14ac:dyDescent="0.25">
      <c r="A326" s="139"/>
      <c r="B326" s="139"/>
      <c r="C326" s="139"/>
      <c r="D326" s="139"/>
      <c r="E326" s="139"/>
      <c r="F326" s="139"/>
      <c r="G326" s="139"/>
    </row>
    <row r="327" spans="1:7" x14ac:dyDescent="0.25">
      <c r="A327" s="139"/>
      <c r="B327" s="139"/>
      <c r="C327" s="139"/>
      <c r="D327" s="139"/>
      <c r="E327" s="139"/>
      <c r="F327" s="139"/>
      <c r="G327" s="139"/>
    </row>
    <row r="328" spans="1:7" x14ac:dyDescent="0.25">
      <c r="A328" s="139"/>
      <c r="B328" s="139"/>
      <c r="C328" s="139"/>
      <c r="D328" s="139"/>
      <c r="E328" s="139"/>
      <c r="F328" s="139"/>
      <c r="G328" s="139"/>
    </row>
    <row r="329" spans="1:7" x14ac:dyDescent="0.25">
      <c r="A329" s="139"/>
      <c r="B329" s="139"/>
      <c r="C329" s="139"/>
      <c r="D329" s="139"/>
      <c r="E329" s="139"/>
      <c r="F329" s="139"/>
      <c r="G329" s="139"/>
    </row>
    <row r="330" spans="1:7" x14ac:dyDescent="0.25">
      <c r="A330" s="139"/>
      <c r="B330" s="139"/>
      <c r="C330" s="139"/>
      <c r="D330" s="139"/>
      <c r="E330" s="139"/>
      <c r="F330" s="139"/>
      <c r="G330" s="139"/>
    </row>
    <row r="331" spans="1:7" x14ac:dyDescent="0.25">
      <c r="A331" s="139"/>
      <c r="B331" s="139"/>
      <c r="C331" s="139"/>
      <c r="D331" s="139"/>
      <c r="E331" s="139"/>
      <c r="F331" s="139"/>
      <c r="G331" s="139"/>
    </row>
    <row r="332" spans="1:7" x14ac:dyDescent="0.25">
      <c r="A332" s="139"/>
      <c r="B332" s="139"/>
      <c r="C332" s="139"/>
      <c r="D332" s="139"/>
      <c r="E332" s="139"/>
      <c r="F332" s="139"/>
      <c r="G332" s="139"/>
    </row>
    <row r="333" spans="1:7" x14ac:dyDescent="0.25">
      <c r="A333" s="139"/>
      <c r="B333" s="139"/>
      <c r="C333" s="139"/>
      <c r="D333" s="139"/>
      <c r="E333" s="139"/>
      <c r="F333" s="139"/>
      <c r="G333" s="139"/>
    </row>
    <row r="334" spans="1:7" x14ac:dyDescent="0.25">
      <c r="A334" s="139"/>
      <c r="B334" s="139"/>
      <c r="C334" s="139"/>
      <c r="D334" s="139"/>
      <c r="E334" s="139"/>
      <c r="F334" s="139"/>
      <c r="G334" s="139"/>
    </row>
    <row r="335" spans="1:7" x14ac:dyDescent="0.25">
      <c r="A335" s="139"/>
      <c r="B335" s="139"/>
      <c r="C335" s="139"/>
      <c r="D335" s="139"/>
      <c r="E335" s="139"/>
      <c r="F335" s="139"/>
      <c r="G335" s="139"/>
    </row>
    <row r="336" spans="1:7" x14ac:dyDescent="0.25">
      <c r="A336" s="139"/>
      <c r="B336" s="139"/>
      <c r="C336" s="139"/>
      <c r="D336" s="139"/>
      <c r="E336" s="139"/>
      <c r="F336" s="139"/>
      <c r="G336" s="139"/>
    </row>
    <row r="337" spans="1:7" x14ac:dyDescent="0.25">
      <c r="A337" s="139"/>
      <c r="B337" s="139"/>
      <c r="C337" s="139"/>
      <c r="D337" s="139"/>
      <c r="E337" s="139"/>
      <c r="F337" s="139"/>
      <c r="G337" s="139"/>
    </row>
    <row r="338" spans="1:7" x14ac:dyDescent="0.25">
      <c r="A338" s="139"/>
      <c r="B338" s="139"/>
      <c r="C338" s="139"/>
      <c r="D338" s="139"/>
      <c r="E338" s="139"/>
      <c r="F338" s="139"/>
      <c r="G338" s="139"/>
    </row>
    <row r="339" spans="1:7" x14ac:dyDescent="0.25">
      <c r="A339" s="139"/>
      <c r="B339" s="139"/>
      <c r="C339" s="139"/>
      <c r="D339" s="139"/>
      <c r="E339" s="139"/>
      <c r="F339" s="139"/>
      <c r="G339" s="139"/>
    </row>
    <row r="340" spans="1:7" x14ac:dyDescent="0.25">
      <c r="A340" s="139"/>
      <c r="B340" s="139"/>
      <c r="C340" s="139"/>
      <c r="D340" s="139"/>
      <c r="E340" s="139"/>
      <c r="F340" s="139"/>
      <c r="G340" s="139"/>
    </row>
  </sheetData>
  <mergeCells count="3">
    <mergeCell ref="C98:C99"/>
    <mergeCell ref="D98:D99"/>
    <mergeCell ref="E98:E9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:M90"/>
  <sheetViews>
    <sheetView zoomScale="80" zoomScaleNormal="80" workbookViewId="0">
      <selection activeCell="K40" sqref="K40"/>
    </sheetView>
  </sheetViews>
  <sheetFormatPr defaultRowHeight="15" x14ac:dyDescent="0.25"/>
  <cols>
    <col min="1" max="1" width="9.140625" style="138"/>
    <col min="2" max="2" width="35.5703125" style="138" customWidth="1"/>
    <col min="3" max="3" width="14" style="138" bestFit="1" customWidth="1"/>
    <col min="4" max="4" width="14.85546875" style="138" bestFit="1" customWidth="1"/>
    <col min="5" max="5" width="13.5703125" style="138" bestFit="1" customWidth="1"/>
    <col min="6" max="6" width="30.85546875" style="138" bestFit="1" customWidth="1"/>
    <col min="7" max="7" width="11.140625" style="170" bestFit="1" customWidth="1"/>
    <col min="8" max="8" width="8.85546875" style="170" bestFit="1" customWidth="1"/>
    <col min="9" max="9" width="12.85546875" style="138" bestFit="1" customWidth="1"/>
    <col min="10" max="10" width="15.85546875" style="138" bestFit="1" customWidth="1"/>
    <col min="11" max="11" width="16.42578125" style="138" bestFit="1" customWidth="1"/>
    <col min="12" max="12" width="12" style="138" bestFit="1" customWidth="1"/>
    <col min="13" max="13" width="13.5703125" style="138" bestFit="1" customWidth="1"/>
    <col min="14" max="16384" width="9.140625" style="138"/>
  </cols>
  <sheetData>
    <row r="1" spans="2:13" ht="15.75" thickBot="1" x14ac:dyDescent="0.3"/>
    <row r="2" spans="2:13" x14ac:dyDescent="0.25">
      <c r="B2" s="355" t="s">
        <v>445</v>
      </c>
      <c r="C2" s="357" t="s">
        <v>444</v>
      </c>
      <c r="D2" s="176" t="s">
        <v>463</v>
      </c>
      <c r="E2" s="176" t="s">
        <v>99</v>
      </c>
      <c r="F2" s="166" t="s">
        <v>450</v>
      </c>
      <c r="G2" s="171" t="s">
        <v>449</v>
      </c>
      <c r="H2" s="172" t="s">
        <v>448</v>
      </c>
      <c r="I2" s="167" t="s">
        <v>447</v>
      </c>
      <c r="J2" s="167" t="s">
        <v>451</v>
      </c>
      <c r="K2" s="166" t="s">
        <v>446</v>
      </c>
      <c r="L2" s="357" t="s">
        <v>205</v>
      </c>
      <c r="M2" s="359" t="s">
        <v>438</v>
      </c>
    </row>
    <row r="3" spans="2:13" ht="15.75" thickBot="1" x14ac:dyDescent="0.3">
      <c r="B3" s="356"/>
      <c r="C3" s="358"/>
      <c r="D3" s="182" t="s">
        <v>443</v>
      </c>
      <c r="E3" s="182" t="s">
        <v>443</v>
      </c>
      <c r="F3" s="168" t="s">
        <v>443</v>
      </c>
      <c r="G3" s="173" t="s">
        <v>442</v>
      </c>
      <c r="H3" s="173" t="s">
        <v>441</v>
      </c>
      <c r="I3" s="168" t="s">
        <v>440</v>
      </c>
      <c r="J3" s="168" t="s">
        <v>43</v>
      </c>
      <c r="K3" s="168" t="s">
        <v>439</v>
      </c>
      <c r="L3" s="358"/>
      <c r="M3" s="360"/>
    </row>
    <row r="4" spans="2:13" ht="15.75" thickBot="1" x14ac:dyDescent="0.3">
      <c r="B4" s="361" t="s">
        <v>455</v>
      </c>
      <c r="C4" s="160">
        <v>1</v>
      </c>
      <c r="D4" s="191">
        <f>(Resultados_Tratados!E100)</f>
        <v>-3.7133333333333352E-2</v>
      </c>
      <c r="E4" s="191">
        <f>(Resultados_Tratados!D100)</f>
        <v>-4.0710317460317443E-3</v>
      </c>
      <c r="F4" s="191">
        <f>D4-E4</f>
        <v>-3.3062301587301605E-2</v>
      </c>
      <c r="G4" s="247">
        <v>6.22</v>
      </c>
      <c r="H4" s="247">
        <v>0.5</v>
      </c>
      <c r="I4" s="191">
        <f>F4/(G4*H4)</f>
        <v>-1.0630965140611449E-2</v>
      </c>
      <c r="J4" s="162">
        <f>'reta calibração BSA_03.12,21'!R19</f>
        <v>8.7211233534519579</v>
      </c>
      <c r="K4" s="191">
        <f>I4/J4</f>
        <v>-1.2189903421562711E-3</v>
      </c>
      <c r="L4" s="343">
        <f>AVERAGE(K4:K6)</f>
        <v>-1.0696450496476991E-3</v>
      </c>
      <c r="M4" s="346">
        <f>_xlfn.STDEV.S(K4:K6)</f>
        <v>1.5171748308153701E-4</v>
      </c>
    </row>
    <row r="5" spans="2:13" ht="15.75" thickBot="1" x14ac:dyDescent="0.3">
      <c r="B5" s="362"/>
      <c r="C5" s="140">
        <v>2</v>
      </c>
      <c r="D5" s="191">
        <f>(Resultados_Tratados!E101)</f>
        <v>-3.7383333333333324E-2</v>
      </c>
      <c r="E5" s="191">
        <f>(Resultados_Tratados!D101)</f>
        <v>-4.2142857142857147E-3</v>
      </c>
      <c r="F5" s="191">
        <f t="shared" ref="F5:F6" si="0">D5-E5</f>
        <v>-3.3169047619047612E-2</v>
      </c>
      <c r="G5" s="248">
        <v>6.22</v>
      </c>
      <c r="H5" s="248">
        <v>0.5</v>
      </c>
      <c r="I5" s="195">
        <f t="shared" ref="I5:I12" si="1">F5/(G5*H5)</f>
        <v>-1.0665288623487978E-2</v>
      </c>
      <c r="J5" s="158">
        <f>'reta calibração BSA_03.12,21'!R20</f>
        <v>9.9278196665082028</v>
      </c>
      <c r="K5" s="195">
        <f t="shared" ref="K5:K6" si="2">I5/J5</f>
        <v>-1.0742830733990515E-3</v>
      </c>
      <c r="L5" s="344"/>
      <c r="M5" s="347"/>
    </row>
    <row r="6" spans="2:13" ht="15.75" thickBot="1" x14ac:dyDescent="0.3">
      <c r="B6" s="363"/>
      <c r="C6" s="145">
        <v>3</v>
      </c>
      <c r="D6" s="191">
        <f>(Resultados_Tratados!E102)</f>
        <v>-3.2149999999999984E-2</v>
      </c>
      <c r="E6" s="191">
        <f>(Resultados_Tratados!D102)</f>
        <v>-4.581351981351978E-3</v>
      </c>
      <c r="F6" s="191">
        <f t="shared" si="0"/>
        <v>-2.7568648018648008E-2</v>
      </c>
      <c r="G6" s="249">
        <v>6.22</v>
      </c>
      <c r="H6" s="249">
        <v>0.5</v>
      </c>
      <c r="I6" s="196">
        <f t="shared" si="1"/>
        <v>-8.8645170477967879E-3</v>
      </c>
      <c r="J6" s="163">
        <f>'reta calibração BSA_03.12,21'!R21</f>
        <v>9.6809954206557887</v>
      </c>
      <c r="K6" s="196">
        <f t="shared" si="2"/>
        <v>-9.1566173338777468E-4</v>
      </c>
      <c r="L6" s="345"/>
      <c r="M6" s="348"/>
    </row>
    <row r="7" spans="2:13" ht="15.75" thickBot="1" x14ac:dyDescent="0.3">
      <c r="B7" s="352" t="s">
        <v>453</v>
      </c>
      <c r="C7" s="164">
        <v>1</v>
      </c>
      <c r="D7" s="190">
        <f>(Resultados_Tratados!E103)</f>
        <v>-8.0363636363636366E-3</v>
      </c>
      <c r="E7" s="190">
        <f>(Resultados_Tratados!D103)</f>
        <v>-7.0959595959595948E-3</v>
      </c>
      <c r="F7" s="190">
        <f>D7-E7</f>
        <v>-9.4040404040404181E-4</v>
      </c>
      <c r="G7" s="247">
        <v>6.22</v>
      </c>
      <c r="H7" s="247">
        <v>0.5</v>
      </c>
      <c r="I7" s="190">
        <f t="shared" si="1"/>
        <v>-3.0238072038715172E-4</v>
      </c>
      <c r="J7" s="164">
        <f>'reta calibração BSA_03.12,21'!R22</f>
        <v>14.535205589086598</v>
      </c>
      <c r="K7" s="190">
        <f t="shared" ref="K7:K11" si="3">I7/J7</f>
        <v>-2.0803332882624437E-5</v>
      </c>
      <c r="L7" s="365">
        <f t="shared" ref="L7" si="4">AVERAGE(K7:K9)</f>
        <v>-2.4194185942776607E-5</v>
      </c>
      <c r="M7" s="368">
        <f>_xlfn.STDEV.S(K7:K9)</f>
        <v>3.7252023416232984E-6</v>
      </c>
    </row>
    <row r="8" spans="2:13" ht="15.75" thickBot="1" x14ac:dyDescent="0.3">
      <c r="B8" s="353"/>
      <c r="C8" s="161">
        <v>2</v>
      </c>
      <c r="D8" s="190">
        <f>(Resultados_Tratados!E104)</f>
        <v>-6.3114379084967306E-3</v>
      </c>
      <c r="E8" s="190">
        <f>(Resultados_Tratados!D104)</f>
        <v>-5.2809523809523827E-3</v>
      </c>
      <c r="F8" s="190">
        <f t="shared" ref="F8:F9" si="5">D8-E8</f>
        <v>-1.0304855275443479E-3</v>
      </c>
      <c r="G8" s="248">
        <v>6.22</v>
      </c>
      <c r="H8" s="248">
        <v>0.5</v>
      </c>
      <c r="I8" s="197">
        <f t="shared" si="1"/>
        <v>-3.3134582879239483E-4</v>
      </c>
      <c r="J8" s="161">
        <f>'reta calibração BSA_03.12,21'!R23</f>
        <v>14.041557097381769</v>
      </c>
      <c r="K8" s="197">
        <f t="shared" si="3"/>
        <v>-2.3597513188489515E-5</v>
      </c>
      <c r="L8" s="366"/>
      <c r="M8" s="369"/>
    </row>
    <row r="9" spans="2:13" ht="15.75" thickBot="1" x14ac:dyDescent="0.3">
      <c r="B9" s="354"/>
      <c r="C9" s="165">
        <v>3</v>
      </c>
      <c r="D9" s="190">
        <f>(Resultados_Tratados!E105)</f>
        <v>-8.3699999999999834E-3</v>
      </c>
      <c r="E9" s="190">
        <f>(Resultados_Tratados!D105)</f>
        <v>-7.0143356643356646E-3</v>
      </c>
      <c r="F9" s="190">
        <f t="shared" si="5"/>
        <v>-1.3556643356643187E-3</v>
      </c>
      <c r="G9" s="249">
        <v>6.22</v>
      </c>
      <c r="H9" s="249">
        <v>0.5</v>
      </c>
      <c r="I9" s="198">
        <f t="shared" si="1"/>
        <v>-4.3590493108177454E-4</v>
      </c>
      <c r="J9" s="165">
        <f>'reta calibração BSA_03.12,21'!R24</f>
        <v>15.467652740084603</v>
      </c>
      <c r="K9" s="198">
        <f t="shared" si="3"/>
        <v>-2.8181711757215872E-5</v>
      </c>
      <c r="L9" s="367"/>
      <c r="M9" s="370"/>
    </row>
    <row r="10" spans="2:13" ht="15.75" thickBot="1" x14ac:dyDescent="0.3">
      <c r="B10" s="349" t="s">
        <v>454</v>
      </c>
      <c r="C10" s="159">
        <v>1</v>
      </c>
      <c r="D10" s="191">
        <f>(Resultados_Tratados!E106)</f>
        <v>-8.3768065268065295E-3</v>
      </c>
      <c r="E10" s="191">
        <f>(Resultados_Tratados!D106)</f>
        <v>-6.8020146520146509E-3</v>
      </c>
      <c r="F10" s="191">
        <f>D10-E10</f>
        <v>-1.5747918747918786E-3</v>
      </c>
      <c r="G10" s="247">
        <v>6.22</v>
      </c>
      <c r="H10" s="247">
        <v>0.5</v>
      </c>
      <c r="I10" s="191">
        <f t="shared" si="1"/>
        <v>-5.063639468784176E-4</v>
      </c>
      <c r="J10" s="160">
        <f>'reta calibração BSA_03.12,21'!R25</f>
        <v>14.727180002527364</v>
      </c>
      <c r="K10" s="191">
        <f t="shared" si="3"/>
        <v>-3.4382953613082709E-5</v>
      </c>
      <c r="L10" s="343">
        <f>AVERAGE(K10:K12)</f>
        <v>-3.6346469673700296E-5</v>
      </c>
      <c r="M10" s="346">
        <f>_xlfn.STDEV.S(K10:K12)</f>
        <v>1.7047009025211642E-6</v>
      </c>
    </row>
    <row r="11" spans="2:13" ht="15.75" thickBot="1" x14ac:dyDescent="0.3">
      <c r="B11" s="350"/>
      <c r="C11" s="142">
        <v>2</v>
      </c>
      <c r="D11" s="191">
        <f>(Resultados_Tratados!E107)</f>
        <v>-8.1995421245421255E-3</v>
      </c>
      <c r="E11" s="191">
        <f>(Resultados_Tratados!D107)</f>
        <v>-6.6730769230769205E-3</v>
      </c>
      <c r="F11" s="191">
        <f>D11-E11</f>
        <v>-1.526465201465205E-3</v>
      </c>
      <c r="G11" s="248">
        <v>6.22</v>
      </c>
      <c r="H11" s="248">
        <v>0.5</v>
      </c>
      <c r="I11" s="195">
        <f t="shared" si="1"/>
        <v>-4.9082482362225249E-4</v>
      </c>
      <c r="J11" s="140">
        <f>'reta calibração BSA_03.12,21'!R26</f>
        <v>13.191384695001233</v>
      </c>
      <c r="K11" s="195">
        <f t="shared" si="3"/>
        <v>-3.7207983465772664E-5</v>
      </c>
      <c r="L11" s="344"/>
      <c r="M11" s="347"/>
    </row>
    <row r="12" spans="2:13" ht="15.75" thickBot="1" x14ac:dyDescent="0.3">
      <c r="B12" s="351"/>
      <c r="C12" s="184">
        <v>3</v>
      </c>
      <c r="D12" s="177">
        <f>(Resultados_Tratados!E108)</f>
        <v>-6.626879084967321E-3</v>
      </c>
      <c r="E12" s="177">
        <f>(Resultados_Tratados!D108)</f>
        <v>-5.349264705882352E-3</v>
      </c>
      <c r="F12" s="191">
        <f t="shared" ref="F12:F14" si="6">D12-E12</f>
        <v>-1.277614379084969E-3</v>
      </c>
      <c r="G12" s="249">
        <v>6.22</v>
      </c>
      <c r="H12" s="249">
        <v>0.5</v>
      </c>
      <c r="I12" s="196">
        <f t="shared" si="1"/>
        <v>-4.1080848202089035E-4</v>
      </c>
      <c r="J12" s="145">
        <f>'reta calibração BSA_03.12,21'!R27</f>
        <v>10.969966482329507</v>
      </c>
      <c r="K12" s="195">
        <f>I12/J12</f>
        <v>-3.7448471942245522E-5</v>
      </c>
      <c r="L12" s="345"/>
      <c r="M12" s="348"/>
    </row>
    <row r="13" spans="2:13" ht="15.75" thickBot="1" x14ac:dyDescent="0.3">
      <c r="B13" s="242" t="s">
        <v>471</v>
      </c>
      <c r="C13" s="243"/>
      <c r="D13" s="244">
        <f>(Resultados_Tratados!E109)</f>
        <v>-3.9999999999999086E-4</v>
      </c>
      <c r="E13" s="244">
        <f>(Resultados_Tratados!D109)</f>
        <v>8.8304093567244654E-6</v>
      </c>
      <c r="F13" s="245">
        <f>D13-E13</f>
        <v>-4.088304093567153E-4</v>
      </c>
      <c r="G13" s="250">
        <v>6.22</v>
      </c>
      <c r="H13" s="250">
        <v>0.5</v>
      </c>
      <c r="I13" s="244">
        <f>F13/(G13*H13)</f>
        <v>-1.3145672326582487E-4</v>
      </c>
      <c r="J13" s="246"/>
      <c r="K13" s="246"/>
    </row>
    <row r="14" spans="2:13" ht="15.75" thickBot="1" x14ac:dyDescent="0.3">
      <c r="B14" s="230" t="s">
        <v>470</v>
      </c>
      <c r="C14" s="240">
        <v>1</v>
      </c>
      <c r="D14" s="229">
        <v>-6.6488095238095195E-3</v>
      </c>
      <c r="E14" s="229">
        <v>-5.233333333333326E-3</v>
      </c>
      <c r="F14" s="245">
        <f t="shared" si="6"/>
        <v>-1.4154761904761936E-3</v>
      </c>
      <c r="G14" s="251">
        <v>6.22</v>
      </c>
      <c r="H14" s="251">
        <v>0.5</v>
      </c>
      <c r="I14" s="244">
        <f>F14/(G14*H14)</f>
        <v>-4.551370387383259E-4</v>
      </c>
      <c r="J14" s="139">
        <v>6.414714562239352</v>
      </c>
      <c r="K14" s="241">
        <v>-7.0952032911568755E-5</v>
      </c>
    </row>
    <row r="15" spans="2:13" ht="15.75" thickBot="1" x14ac:dyDescent="0.3">
      <c r="B15" s="225"/>
      <c r="C15" s="140"/>
      <c r="D15" s="195"/>
      <c r="E15" s="195"/>
      <c r="F15" s="191"/>
      <c r="G15" s="194"/>
      <c r="H15" s="194"/>
      <c r="I15" s="195"/>
    </row>
    <row r="17" spans="1:13" ht="15.75" thickBot="1" x14ac:dyDescent="0.3">
      <c r="B17" s="138" t="s">
        <v>484</v>
      </c>
    </row>
    <row r="18" spans="1:13" x14ac:dyDescent="0.25">
      <c r="B18" s="355" t="s">
        <v>445</v>
      </c>
      <c r="C18" s="357" t="s">
        <v>444</v>
      </c>
      <c r="D18" s="179" t="s">
        <v>463</v>
      </c>
      <c r="E18" s="179" t="s">
        <v>99</v>
      </c>
      <c r="F18" s="166" t="s">
        <v>450</v>
      </c>
      <c r="G18" s="171" t="s">
        <v>449</v>
      </c>
      <c r="H18" s="172" t="s">
        <v>448</v>
      </c>
      <c r="I18" s="167" t="s">
        <v>447</v>
      </c>
      <c r="J18" s="167" t="s">
        <v>451</v>
      </c>
      <c r="K18" s="166" t="s">
        <v>446</v>
      </c>
      <c r="L18" s="357" t="s">
        <v>205</v>
      </c>
      <c r="M18" s="359" t="s">
        <v>438</v>
      </c>
    </row>
    <row r="19" spans="1:13" ht="15.75" thickBot="1" x14ac:dyDescent="0.3">
      <c r="B19" s="356"/>
      <c r="C19" s="358"/>
      <c r="D19" s="182" t="s">
        <v>443</v>
      </c>
      <c r="E19" s="182" t="s">
        <v>443</v>
      </c>
      <c r="F19" s="168" t="s">
        <v>443</v>
      </c>
      <c r="G19" s="173" t="s">
        <v>442</v>
      </c>
      <c r="H19" s="173" t="s">
        <v>441</v>
      </c>
      <c r="I19" s="168" t="s">
        <v>440</v>
      </c>
      <c r="J19" s="168" t="s">
        <v>43</v>
      </c>
      <c r="K19" s="168" t="s">
        <v>439</v>
      </c>
      <c r="L19" s="358"/>
      <c r="M19" s="360"/>
    </row>
    <row r="20" spans="1:13" ht="15.75" thickBot="1" x14ac:dyDescent="0.3">
      <c r="A20" s="364" t="s">
        <v>525</v>
      </c>
      <c r="B20" s="352" t="s">
        <v>453</v>
      </c>
      <c r="C20" s="164">
        <v>1</v>
      </c>
      <c r="D20" s="164">
        <f>(D72)</f>
        <v>-5.7136222910216736E-3</v>
      </c>
      <c r="E20" s="164">
        <f>(C72)</f>
        <v>-5.7088220551378445E-3</v>
      </c>
      <c r="F20" s="190">
        <f>D20-E20</f>
        <v>-4.8002358838290793E-6</v>
      </c>
      <c r="G20" s="172">
        <v>6.22</v>
      </c>
      <c r="H20" s="172">
        <v>0.5</v>
      </c>
      <c r="I20" s="190">
        <f>F20/(G20*H20)</f>
        <v>-1.5434842070189965E-6</v>
      </c>
      <c r="J20" s="164">
        <f>K66</f>
        <v>8.5994361885092765</v>
      </c>
      <c r="K20" s="164">
        <f t="shared" ref="K20:K31" si="7">I20/J20</f>
        <v>-1.7948667484519836E-7</v>
      </c>
      <c r="L20" s="365">
        <f t="shared" ref="L20" si="8">AVERAGE(K20:K22)</f>
        <v>-1.0544343705972196E-6</v>
      </c>
      <c r="M20" s="368">
        <f>_xlfn.STDEV.S(K20:K22)</f>
        <v>1.2373628976995967E-6</v>
      </c>
    </row>
    <row r="21" spans="1:13" ht="15.75" thickBot="1" x14ac:dyDescent="0.3">
      <c r="A21" s="364"/>
      <c r="B21" s="353"/>
      <c r="C21" s="161">
        <v>2</v>
      </c>
      <c r="D21" s="164">
        <f>(D73)</f>
        <v>-6.7203030303030296E-3</v>
      </c>
      <c r="E21" s="164">
        <f>(C73)</f>
        <v>-6.6554545454545469E-3</v>
      </c>
      <c r="F21" s="190">
        <f>D21-E21</f>
        <v>-6.4848484848482706E-5</v>
      </c>
      <c r="G21" s="174">
        <v>6.22</v>
      </c>
      <c r="H21" s="174">
        <v>0.5</v>
      </c>
      <c r="I21" s="197">
        <f>F21/(G21*H21)</f>
        <v>-2.0851602845171288E-5</v>
      </c>
      <c r="J21" s="164">
        <f>K67</f>
        <v>10.807399534207605</v>
      </c>
      <c r="K21" s="161">
        <f t="shared" si="7"/>
        <v>-1.9293820663492406E-6</v>
      </c>
      <c r="L21" s="366"/>
      <c r="M21" s="369"/>
    </row>
    <row r="22" spans="1:13" ht="15.75" thickBot="1" x14ac:dyDescent="0.3">
      <c r="A22" s="364"/>
      <c r="B22" s="354"/>
      <c r="C22" s="165">
        <v>3</v>
      </c>
      <c r="D22" s="164"/>
      <c r="E22" s="164"/>
      <c r="F22" s="190"/>
      <c r="G22" s="175">
        <v>6.22</v>
      </c>
      <c r="H22" s="175">
        <v>0.5</v>
      </c>
      <c r="I22" s="198"/>
      <c r="J22" s="165"/>
      <c r="K22" s="165"/>
      <c r="L22" s="367"/>
      <c r="M22" s="370"/>
    </row>
    <row r="23" spans="1:13" ht="15.75" thickBot="1" x14ac:dyDescent="0.3">
      <c r="A23" s="364"/>
      <c r="B23" s="349" t="s">
        <v>454</v>
      </c>
      <c r="C23" s="159">
        <v>1</v>
      </c>
      <c r="D23" s="160">
        <f>(D59)</f>
        <v>-2.9226246489404387E-3</v>
      </c>
      <c r="E23" s="160">
        <f>(C59)</f>
        <v>-2.866944965603501E-3</v>
      </c>
      <c r="F23" s="191">
        <f>D23-E23</f>
        <v>-5.5679683336937701E-5</v>
      </c>
      <c r="G23" s="172">
        <v>6.22</v>
      </c>
      <c r="H23" s="172">
        <v>0.5</v>
      </c>
      <c r="I23" s="191">
        <f t="shared" ref="I23:I31" si="9">F23/(G23*H23)</f>
        <v>-1.7903435156571609E-5</v>
      </c>
      <c r="J23" s="160">
        <f>K71</f>
        <v>6.5309231593813699</v>
      </c>
      <c r="K23" s="160">
        <f t="shared" si="7"/>
        <v>-2.7413329968297282E-6</v>
      </c>
      <c r="L23" s="343">
        <f>AVERAGE(K23:K25)</f>
        <v>-1.1357400009358317E-6</v>
      </c>
      <c r="M23" s="346">
        <f>_xlfn.STDEV.S(K23:K25)</f>
        <v>2.2706513904443977E-6</v>
      </c>
    </row>
    <row r="24" spans="1:13" ht="15.75" thickBot="1" x14ac:dyDescent="0.3">
      <c r="A24" s="364"/>
      <c r="B24" s="350"/>
      <c r="C24" s="142">
        <v>2</v>
      </c>
      <c r="D24" s="160">
        <f>(D60)</f>
        <v>-3.7859487179487186E-3</v>
      </c>
      <c r="E24" s="160">
        <f>(C60)</f>
        <v>-3.7990579710144926E-3</v>
      </c>
      <c r="F24" s="191">
        <f>D24-E24</f>
        <v>1.3109253065773929E-5</v>
      </c>
      <c r="G24" s="174">
        <v>6.22</v>
      </c>
      <c r="H24" s="174">
        <v>0.5</v>
      </c>
      <c r="I24" s="195">
        <f t="shared" si="9"/>
        <v>4.215193911824415E-6</v>
      </c>
      <c r="J24" s="160">
        <f>K72</f>
        <v>8.9713036993637321</v>
      </c>
      <c r="K24" s="160">
        <f t="shared" si="7"/>
        <v>4.6985299495806472E-7</v>
      </c>
      <c r="L24" s="344"/>
      <c r="M24" s="347"/>
    </row>
    <row r="25" spans="1:13" ht="15.75" thickBot="1" x14ac:dyDescent="0.3">
      <c r="A25" s="364"/>
      <c r="B25" s="351"/>
      <c r="C25" s="184">
        <v>3</v>
      </c>
      <c r="D25" s="160"/>
      <c r="E25" s="160"/>
      <c r="F25" s="191"/>
      <c r="G25" s="175">
        <v>6.22</v>
      </c>
      <c r="H25" s="175">
        <v>0.5</v>
      </c>
      <c r="I25" s="196"/>
      <c r="J25" s="145"/>
      <c r="K25" s="160"/>
      <c r="L25" s="345"/>
      <c r="M25" s="348"/>
    </row>
    <row r="26" spans="1:13" ht="15.75" thickBot="1" x14ac:dyDescent="0.3">
      <c r="A26" s="364"/>
      <c r="B26" s="352" t="s">
        <v>473</v>
      </c>
      <c r="C26" s="164">
        <v>1</v>
      </c>
      <c r="D26" s="164">
        <f>(D75)</f>
        <v>-6.4981372549019617E-3</v>
      </c>
      <c r="E26" s="164">
        <f>(C75)</f>
        <v>-6.6302380952380962E-3</v>
      </c>
      <c r="F26" s="190">
        <f t="shared" ref="F26:F32" si="10">D26-E26</f>
        <v>1.3210084033613446E-4</v>
      </c>
      <c r="G26" s="174">
        <v>6.22</v>
      </c>
      <c r="H26" s="174">
        <v>0.5</v>
      </c>
      <c r="I26" s="234">
        <f t="shared" si="9"/>
        <v>4.2476154448917832E-5</v>
      </c>
      <c r="J26" s="192">
        <f>K68</f>
        <v>9.9706976347850809</v>
      </c>
      <c r="K26" s="193">
        <f>I26/J26</f>
        <v>4.2600985412224272E-6</v>
      </c>
      <c r="L26" s="337">
        <f>AVERAGE(K26:K28)</f>
        <v>6.6566376792273351E-6</v>
      </c>
      <c r="M26" s="340">
        <f t="shared" ref="M26" si="11">_xlfn.STDEV.S(K26:K28)</f>
        <v>2.264261068965155E-6</v>
      </c>
    </row>
    <row r="27" spans="1:13" ht="15.75" thickBot="1" x14ac:dyDescent="0.3">
      <c r="A27" s="364"/>
      <c r="B27" s="353"/>
      <c r="C27" s="161">
        <v>2</v>
      </c>
      <c r="D27" s="164">
        <f>(D76)</f>
        <v>-5.529858961128311E-3</v>
      </c>
      <c r="E27" s="164">
        <f>(C76)</f>
        <v>-5.763949088407291E-3</v>
      </c>
      <c r="F27" s="190">
        <f t="shared" si="10"/>
        <v>2.3409012727898006E-4</v>
      </c>
      <c r="G27" s="175">
        <v>6.22</v>
      </c>
      <c r="H27" s="175">
        <v>0.5</v>
      </c>
      <c r="I27" s="235">
        <f t="shared" si="9"/>
        <v>7.5270137388739575E-5</v>
      </c>
      <c r="J27" s="192">
        <f t="shared" ref="J27:J28" si="12">K69</f>
        <v>10.830641253636008</v>
      </c>
      <c r="K27" s="193">
        <f>I27/J27</f>
        <v>6.9497396900179168E-6</v>
      </c>
      <c r="L27" s="338"/>
      <c r="M27" s="341"/>
    </row>
    <row r="28" spans="1:13" ht="15.75" thickBot="1" x14ac:dyDescent="0.3">
      <c r="A28" s="364"/>
      <c r="B28" s="354"/>
      <c r="C28" s="185">
        <v>3</v>
      </c>
      <c r="D28" s="186">
        <f>(D77)</f>
        <v>-5.0890316205533586E-3</v>
      </c>
      <c r="E28" s="186">
        <f>(C77)</f>
        <v>-5.3106493506493496E-3</v>
      </c>
      <c r="F28" s="178">
        <f t="shared" si="10"/>
        <v>2.2161773009599095E-4</v>
      </c>
      <c r="G28" s="173">
        <v>6.22</v>
      </c>
      <c r="H28" s="173">
        <v>0.5</v>
      </c>
      <c r="I28" s="236">
        <f t="shared" si="9"/>
        <v>7.1259720288099988E-5</v>
      </c>
      <c r="J28" s="192">
        <f t="shared" si="12"/>
        <v>8.1346017999412084</v>
      </c>
      <c r="K28" s="193">
        <f>I28/J28</f>
        <v>8.760074806441663E-6</v>
      </c>
      <c r="L28" s="339"/>
      <c r="M28" s="342"/>
    </row>
    <row r="29" spans="1:13" ht="15.75" thickBot="1" x14ac:dyDescent="0.3">
      <c r="A29" s="364"/>
      <c r="B29" s="349" t="s">
        <v>474</v>
      </c>
      <c r="C29" s="159">
        <v>1</v>
      </c>
      <c r="D29" s="160">
        <f>(D62)</f>
        <v>-5.9578205128205117E-3</v>
      </c>
      <c r="E29" s="160">
        <f>(C62)</f>
        <v>-6.0756666666666676E-3</v>
      </c>
      <c r="F29" s="191">
        <f t="shared" si="10"/>
        <v>1.1784615384615588E-4</v>
      </c>
      <c r="G29" s="187">
        <v>6.22</v>
      </c>
      <c r="H29" s="187">
        <v>0.5</v>
      </c>
      <c r="I29" s="237">
        <f t="shared" si="9"/>
        <v>3.7892653969825039E-5</v>
      </c>
      <c r="J29" s="189">
        <f>K73</f>
        <v>9.5988301239306253</v>
      </c>
      <c r="K29" s="160">
        <f>I29/J29</f>
        <v>3.9476325219419945E-6</v>
      </c>
      <c r="L29" s="343">
        <f>AVERAGE(K29:K31)</f>
        <v>4.5155489318399764E-7</v>
      </c>
      <c r="M29" s="346">
        <f>_xlfn.STDEV.S(K29:K31)</f>
        <v>3.8597939362915981E-5</v>
      </c>
    </row>
    <row r="30" spans="1:13" ht="15.75" thickBot="1" x14ac:dyDescent="0.3">
      <c r="A30" s="364"/>
      <c r="B30" s="350"/>
      <c r="C30" s="142">
        <v>2</v>
      </c>
      <c r="D30" s="160">
        <f>(D63)</f>
        <v>-6.1132163742690067E-3</v>
      </c>
      <c r="E30" s="160">
        <f>(C63)</f>
        <v>-7.7230994152046786E-3</v>
      </c>
      <c r="F30" s="191">
        <f t="shared" si="10"/>
        <v>1.6098830409356718E-3</v>
      </c>
      <c r="G30" s="174">
        <v>6.22</v>
      </c>
      <c r="H30" s="174">
        <v>0.5</v>
      </c>
      <c r="I30" s="238">
        <f t="shared" si="9"/>
        <v>5.1764728004362445E-4</v>
      </c>
      <c r="J30" s="189">
        <f t="shared" ref="J30:J31" si="13">K74</f>
        <v>13.921789937613667</v>
      </c>
      <c r="K30" s="160">
        <f>I30/J30</f>
        <v>3.7182523394140105E-5</v>
      </c>
      <c r="L30" s="344"/>
      <c r="M30" s="347"/>
    </row>
    <row r="31" spans="1:13" ht="15.75" thickBot="1" x14ac:dyDescent="0.3">
      <c r="A31" s="364"/>
      <c r="B31" s="351"/>
      <c r="C31" s="143">
        <v>3</v>
      </c>
      <c r="D31" s="188">
        <f>(D64)</f>
        <v>-7.6405263157894743E-3</v>
      </c>
      <c r="E31" s="188">
        <f>(C64)</f>
        <v>-6.3898830409356757E-3</v>
      </c>
      <c r="F31" s="191">
        <f t="shared" si="10"/>
        <v>-1.2506432748537986E-3</v>
      </c>
      <c r="G31" s="175">
        <v>6.22</v>
      </c>
      <c r="H31" s="175">
        <v>0.5</v>
      </c>
      <c r="I31" s="239">
        <f t="shared" si="9"/>
        <v>-4.0213610123916358E-4</v>
      </c>
      <c r="J31" s="189">
        <f t="shared" si="13"/>
        <v>10.110147951355501</v>
      </c>
      <c r="K31" s="160">
        <f t="shared" si="7"/>
        <v>-3.9775491236530109E-5</v>
      </c>
      <c r="L31" s="345"/>
      <c r="M31" s="348"/>
    </row>
    <row r="32" spans="1:13" ht="15.75" thickBot="1" x14ac:dyDescent="0.3">
      <c r="A32" s="209"/>
      <c r="B32" s="201" t="s">
        <v>482</v>
      </c>
      <c r="C32" s="232"/>
      <c r="D32" s="221">
        <v>-1.0088056680161944E-3</v>
      </c>
      <c r="E32" s="233">
        <v>0</v>
      </c>
      <c r="F32" s="191">
        <f t="shared" si="10"/>
        <v>-1.0088056680161944E-3</v>
      </c>
      <c r="G32" s="175">
        <v>6.22</v>
      </c>
      <c r="H32" s="175">
        <v>0.5</v>
      </c>
      <c r="I32" s="239">
        <f>F32/(G32*H32)</f>
        <v>-3.2437481286694356E-4</v>
      </c>
      <c r="J32" s="189"/>
      <c r="K32" s="160"/>
      <c r="L32" s="200"/>
      <c r="M32" s="199"/>
    </row>
    <row r="33" spans="1:13" ht="15.75" customHeight="1" thickBot="1" x14ac:dyDescent="0.3">
      <c r="A33" s="364" t="s">
        <v>524</v>
      </c>
      <c r="B33" s="223" t="s">
        <v>455</v>
      </c>
      <c r="C33" s="161">
        <v>1</v>
      </c>
      <c r="D33" s="192">
        <f>(D82)</f>
        <v>-3.4899999999999987E-2</v>
      </c>
      <c r="E33" s="192">
        <f>(C82)</f>
        <v>-5.3713095238095213E-3</v>
      </c>
      <c r="F33" s="190">
        <f t="shared" ref="F33:F34" si="14">D33-E33</f>
        <v>-2.9528690476190465E-2</v>
      </c>
      <c r="G33" s="175">
        <v>6.22</v>
      </c>
      <c r="H33" s="175">
        <v>0.5</v>
      </c>
      <c r="I33" s="235">
        <f t="shared" ref="I33:I34" si="15">F33/(G33*H33)</f>
        <v>-9.4947557801255515E-3</v>
      </c>
      <c r="J33" s="192">
        <f>K82</f>
        <v>6.3682311233825457</v>
      </c>
      <c r="K33" s="231">
        <f>I33/J33</f>
        <v>-1.4909565303406142E-3</v>
      </c>
      <c r="L33" s="202"/>
      <c r="M33" s="203"/>
    </row>
    <row r="34" spans="1:13" ht="15.75" thickBot="1" x14ac:dyDescent="0.3">
      <c r="A34" s="364"/>
      <c r="B34" s="224" t="s">
        <v>510</v>
      </c>
      <c r="C34" s="142">
        <v>1</v>
      </c>
      <c r="D34" s="189">
        <f t="shared" ref="D34:D41" si="16">(D83)</f>
        <v>-4.7866666666666668E-2</v>
      </c>
      <c r="E34" s="189">
        <f>(C83)</f>
        <v>-6.4531313131313195E-3</v>
      </c>
      <c r="F34" s="191">
        <f t="shared" si="14"/>
        <v>-4.1413535353535348E-2</v>
      </c>
      <c r="G34" s="174">
        <v>6.22</v>
      </c>
      <c r="H34" s="174">
        <v>0.5</v>
      </c>
      <c r="I34" s="238">
        <f t="shared" si="15"/>
        <v>-1.331624930981844E-2</v>
      </c>
      <c r="J34" s="189">
        <f>K83</f>
        <v>9.668555282215836</v>
      </c>
      <c r="K34" s="191">
        <f>I34/J34</f>
        <v>-1.3772739484990179E-3</v>
      </c>
      <c r="L34" s="200"/>
      <c r="M34" s="199"/>
    </row>
    <row r="35" spans="1:13" ht="15.75" thickBot="1" x14ac:dyDescent="0.3">
      <c r="A35" s="364"/>
      <c r="B35" s="223" t="s">
        <v>511</v>
      </c>
      <c r="C35" s="161">
        <v>1</v>
      </c>
      <c r="D35" s="192">
        <f t="shared" si="16"/>
        <v>-3.6533333333333334E-2</v>
      </c>
      <c r="E35" s="192">
        <f>(C84)</f>
        <v>-6.7170634920634947E-3</v>
      </c>
      <c r="F35" s="190">
        <f t="shared" ref="F35:F36" si="17">D35-E35</f>
        <v>-2.9816269841269838E-2</v>
      </c>
      <c r="G35" s="175">
        <v>6.22</v>
      </c>
      <c r="H35" s="175">
        <v>0.5</v>
      </c>
      <c r="I35" s="235">
        <f t="shared" ref="I35:I36" si="18">F35/(G35*H35)</f>
        <v>-9.5872250293472152E-3</v>
      </c>
      <c r="J35" s="192">
        <f>K84</f>
        <v>7.6232839725163331</v>
      </c>
      <c r="K35" s="231">
        <f>I35/J35</f>
        <v>-1.257624019243063E-3</v>
      </c>
      <c r="L35" s="227"/>
      <c r="M35" s="226"/>
    </row>
    <row r="36" spans="1:13" ht="15.75" thickBot="1" x14ac:dyDescent="0.3">
      <c r="A36" s="364"/>
      <c r="B36" s="224" t="s">
        <v>473</v>
      </c>
      <c r="C36" s="228">
        <v>1</v>
      </c>
      <c r="D36" s="189">
        <f t="shared" si="16"/>
        <v>-5.7857142857142873E-3</v>
      </c>
      <c r="E36" s="189">
        <f t="shared" ref="E36:E41" si="19">(C85)</f>
        <v>-5.6164086687306497E-3</v>
      </c>
      <c r="F36" s="191">
        <f t="shared" si="17"/>
        <v>-1.6930561698363759E-4</v>
      </c>
      <c r="G36" s="174">
        <v>6.22</v>
      </c>
      <c r="H36" s="174">
        <v>0.5</v>
      </c>
      <c r="I36" s="238">
        <f t="shared" si="18"/>
        <v>-5.4439105139433311E-5</v>
      </c>
      <c r="J36" s="189">
        <f t="shared" ref="J36:J41" si="20">K85</f>
        <v>7.2514164616618766</v>
      </c>
      <c r="K36" s="191">
        <f t="shared" ref="K36:K41" si="21">I36/J36</f>
        <v>-7.5073753420799913E-6</v>
      </c>
      <c r="L36" s="200"/>
      <c r="M36" s="199"/>
    </row>
    <row r="37" spans="1:13" s="139" customFormat="1" ht="15.75" thickBot="1" x14ac:dyDescent="0.3">
      <c r="A37" s="364"/>
      <c r="B37" s="223" t="s">
        <v>453</v>
      </c>
      <c r="C37" s="161">
        <v>1</v>
      </c>
      <c r="D37" s="192">
        <f t="shared" si="16"/>
        <v>-3.8426436781609191E-3</v>
      </c>
      <c r="E37" s="192">
        <f t="shared" si="19"/>
        <v>-3.881037037037037E-3</v>
      </c>
      <c r="F37" s="190">
        <f t="shared" ref="F37:F40" si="22">D37-E37</f>
        <v>3.8393358876117906E-5</v>
      </c>
      <c r="G37" s="175">
        <v>6.22</v>
      </c>
      <c r="H37" s="175">
        <v>0.5</v>
      </c>
      <c r="I37" s="235">
        <f t="shared" ref="I37:I41" si="23">F37/(G37*H37)</f>
        <v>1.2345131471420549E-5</v>
      </c>
      <c r="J37" s="192">
        <f t="shared" si="20"/>
        <v>2.0824580607849494</v>
      </c>
      <c r="K37" s="231">
        <f t="shared" si="21"/>
        <v>5.9281537063787244E-6</v>
      </c>
      <c r="L37" s="227"/>
      <c r="M37" s="226"/>
    </row>
    <row r="38" spans="1:13" s="139" customFormat="1" ht="15.75" thickBot="1" x14ac:dyDescent="0.3">
      <c r="A38" s="364"/>
      <c r="B38" s="224" t="s">
        <v>474</v>
      </c>
      <c r="C38" s="228">
        <v>1</v>
      </c>
      <c r="D38" s="189">
        <f t="shared" si="16"/>
        <v>-7.2804761904761914E-3</v>
      </c>
      <c r="E38" s="189">
        <f t="shared" si="19"/>
        <v>-7.3589743589743545E-3</v>
      </c>
      <c r="F38" s="191">
        <f t="shared" si="22"/>
        <v>7.8498168498163101E-5</v>
      </c>
      <c r="G38" s="174">
        <v>6.22</v>
      </c>
      <c r="H38" s="174">
        <v>0.5</v>
      </c>
      <c r="I38" s="238">
        <f t="shared" si="23"/>
        <v>2.5240568648927045E-5</v>
      </c>
      <c r="J38" s="189">
        <f t="shared" si="20"/>
        <v>4.4531134424821008</v>
      </c>
      <c r="K38" s="191">
        <f t="shared" si="21"/>
        <v>5.6680722319210261E-6</v>
      </c>
      <c r="L38" s="200"/>
      <c r="M38" s="199"/>
    </row>
    <row r="39" spans="1:13" s="139" customFormat="1" ht="15.75" thickBot="1" x14ac:dyDescent="0.3">
      <c r="A39" s="364"/>
      <c r="B39" s="223" t="s">
        <v>454</v>
      </c>
      <c r="C39" s="161">
        <v>1</v>
      </c>
      <c r="D39" s="192">
        <f t="shared" si="16"/>
        <v>-6.9928571428571496E-3</v>
      </c>
      <c r="E39" s="192">
        <f t="shared" si="19"/>
        <v>-7.0515151515151524E-3</v>
      </c>
      <c r="F39" s="190">
        <f t="shared" si="22"/>
        <v>5.8658008658002761E-5</v>
      </c>
      <c r="G39" s="175">
        <v>6.22</v>
      </c>
      <c r="H39" s="175">
        <v>0.5</v>
      </c>
      <c r="I39" s="235">
        <f t="shared" si="23"/>
        <v>1.8861096031512143E-5</v>
      </c>
      <c r="J39" s="192">
        <f t="shared" si="20"/>
        <v>4.1184326827130917</v>
      </c>
      <c r="K39" s="231">
        <f t="shared" si="21"/>
        <v>4.5796781165516236E-6</v>
      </c>
      <c r="L39" s="227"/>
      <c r="M39" s="226"/>
    </row>
    <row r="40" spans="1:13" s="139" customFormat="1" ht="15.75" thickBot="1" x14ac:dyDescent="0.3">
      <c r="A40" s="364"/>
      <c r="B40" s="230" t="s">
        <v>526</v>
      </c>
      <c r="C40" s="228">
        <v>1</v>
      </c>
      <c r="D40" s="189">
        <f t="shared" si="16"/>
        <v>-4.5290909090909088E-3</v>
      </c>
      <c r="E40" s="189">
        <f t="shared" si="19"/>
        <v>-4.3981768145854834E-3</v>
      </c>
      <c r="F40" s="191">
        <f t="shared" si="22"/>
        <v>-1.3091409450542539E-4</v>
      </c>
      <c r="G40" s="174">
        <v>6.22</v>
      </c>
      <c r="H40" s="174">
        <v>0.5</v>
      </c>
      <c r="I40" s="238">
        <f t="shared" si="23"/>
        <v>-4.2094564149654469E-5</v>
      </c>
      <c r="J40" s="189">
        <f t="shared" si="20"/>
        <v>3.4676645387177949</v>
      </c>
      <c r="K40" s="191">
        <f t="shared" si="21"/>
        <v>-1.2139168503657904E-5</v>
      </c>
      <c r="L40" s="200"/>
      <c r="M40" s="199"/>
    </row>
    <row r="41" spans="1:13" s="139" customFormat="1" ht="15.75" thickBot="1" x14ac:dyDescent="0.3">
      <c r="A41" s="364"/>
      <c r="B41" s="223" t="s">
        <v>470</v>
      </c>
      <c r="C41" s="161">
        <v>1</v>
      </c>
      <c r="D41" s="192">
        <f t="shared" si="16"/>
        <v>-6.6488095238095195E-3</v>
      </c>
      <c r="E41" s="192">
        <f t="shared" si="19"/>
        <v>-5.233333333333326E-3</v>
      </c>
      <c r="F41" s="190">
        <f>D41-E41</f>
        <v>-1.4154761904761936E-3</v>
      </c>
      <c r="G41" s="175">
        <v>6.22</v>
      </c>
      <c r="H41" s="175">
        <v>0.5</v>
      </c>
      <c r="I41" s="235">
        <f t="shared" si="23"/>
        <v>-4.551370387383259E-4</v>
      </c>
      <c r="J41" s="192">
        <f t="shared" si="20"/>
        <v>6.414714562239352</v>
      </c>
      <c r="K41" s="231">
        <f t="shared" si="21"/>
        <v>-7.0952032911568755E-5</v>
      </c>
      <c r="L41" s="227"/>
      <c r="M41" s="226"/>
    </row>
    <row r="42" spans="1:13" s="139" customFormat="1" x14ac:dyDescent="0.25">
      <c r="A42" s="220"/>
      <c r="B42" s="205"/>
      <c r="C42" s="221"/>
      <c r="D42" s="221"/>
      <c r="E42" s="221"/>
      <c r="F42" s="222"/>
      <c r="G42" s="221"/>
      <c r="H42" s="221"/>
      <c r="I42" s="221"/>
      <c r="K42" s="221"/>
      <c r="L42" s="222"/>
      <c r="M42" s="222"/>
    </row>
    <row r="43" spans="1:13" s="139" customFormat="1" x14ac:dyDescent="0.25">
      <c r="A43" s="220"/>
      <c r="B43" s="205"/>
      <c r="C43" s="221"/>
      <c r="D43" s="221"/>
      <c r="E43" s="221"/>
      <c r="F43" s="222"/>
      <c r="G43" s="221"/>
      <c r="H43" s="221"/>
      <c r="I43" s="221"/>
      <c r="K43" s="221"/>
      <c r="L43" s="222"/>
      <c r="M43" s="222"/>
    </row>
    <row r="44" spans="1:13" s="139" customFormat="1" x14ac:dyDescent="0.25">
      <c r="A44" s="220"/>
      <c r="B44" s="205"/>
      <c r="D44" s="221"/>
      <c r="E44" s="221"/>
      <c r="F44" s="222"/>
      <c r="G44" s="221"/>
      <c r="H44" s="221"/>
      <c r="I44" s="221"/>
      <c r="K44" s="221"/>
      <c r="L44" s="222"/>
      <c r="M44" s="222"/>
    </row>
    <row r="45" spans="1:13" s="139" customFormat="1" x14ac:dyDescent="0.25">
      <c r="A45" s="220"/>
      <c r="B45" s="205"/>
      <c r="C45" s="221"/>
      <c r="D45" s="221"/>
      <c r="E45" s="221"/>
      <c r="F45" s="222"/>
      <c r="G45" s="221"/>
      <c r="H45" s="221"/>
      <c r="I45" s="221"/>
      <c r="K45" s="221"/>
      <c r="L45" s="222"/>
      <c r="M45" s="222"/>
    </row>
    <row r="46" spans="1:13" s="139" customFormat="1" x14ac:dyDescent="0.25">
      <c r="A46" s="220"/>
      <c r="B46" s="205"/>
      <c r="C46" s="221"/>
      <c r="D46" s="221"/>
      <c r="E46" s="221"/>
      <c r="F46" s="222"/>
      <c r="G46" s="221"/>
      <c r="H46" s="221"/>
      <c r="I46" s="221"/>
      <c r="K46" s="221"/>
      <c r="L46" s="222"/>
      <c r="M46" s="222"/>
    </row>
    <row r="47" spans="1:13" s="139" customFormat="1" x14ac:dyDescent="0.25">
      <c r="A47" s="220"/>
      <c r="B47" s="205"/>
      <c r="C47" s="221"/>
      <c r="D47" s="221"/>
      <c r="E47" s="221"/>
      <c r="F47" s="222"/>
      <c r="G47" s="221"/>
      <c r="H47" s="221"/>
      <c r="I47" s="221"/>
      <c r="K47" s="221"/>
      <c r="L47" s="222"/>
      <c r="M47" s="222"/>
    </row>
    <row r="48" spans="1:13" s="139" customFormat="1" x14ac:dyDescent="0.25">
      <c r="A48" s="220"/>
      <c r="B48" s="205"/>
      <c r="C48" s="221"/>
      <c r="D48" s="221"/>
      <c r="E48" s="221"/>
      <c r="F48" s="222"/>
      <c r="G48" s="221"/>
      <c r="H48" s="221"/>
      <c r="I48" s="221"/>
      <c r="K48" s="221"/>
      <c r="L48" s="222"/>
      <c r="M48" s="222"/>
    </row>
    <row r="49" spans="1:13" s="139" customFormat="1" x14ac:dyDescent="0.25">
      <c r="A49" s="220"/>
      <c r="B49" s="205"/>
      <c r="C49" s="221"/>
      <c r="D49" s="221"/>
      <c r="E49" s="221"/>
      <c r="F49" s="222"/>
      <c r="G49" s="221"/>
      <c r="H49" s="221"/>
      <c r="I49" s="221"/>
      <c r="K49" s="221"/>
      <c r="L49" s="222"/>
      <c r="M49" s="222"/>
    </row>
    <row r="50" spans="1:13" s="139" customFormat="1" x14ac:dyDescent="0.25">
      <c r="A50" s="220"/>
      <c r="B50" s="205"/>
      <c r="C50" s="221"/>
      <c r="D50" s="221"/>
      <c r="E50" s="221"/>
      <c r="F50" s="222"/>
      <c r="G50" s="221"/>
      <c r="H50" s="221"/>
      <c r="I50" s="221"/>
      <c r="K50" s="221"/>
      <c r="L50" s="222"/>
      <c r="M50" s="222"/>
    </row>
    <row r="51" spans="1:13" s="139" customFormat="1" x14ac:dyDescent="0.25">
      <c r="A51" s="220"/>
      <c r="B51" s="205"/>
      <c r="C51" s="221"/>
      <c r="D51" s="221"/>
      <c r="E51" s="221"/>
      <c r="F51" s="222"/>
      <c r="G51" s="221"/>
      <c r="H51" s="221"/>
      <c r="I51" s="221"/>
      <c r="K51" s="221"/>
      <c r="L51" s="222"/>
      <c r="M51" s="222"/>
    </row>
    <row r="52" spans="1:13" x14ac:dyDescent="0.25">
      <c r="B52" s="205"/>
      <c r="C52" s="206"/>
      <c r="D52" s="206"/>
      <c r="E52" s="206"/>
      <c r="F52" s="207"/>
      <c r="G52" s="208"/>
      <c r="H52" s="208"/>
      <c r="I52" s="206"/>
      <c r="J52" s="189"/>
      <c r="K52" s="206"/>
      <c r="L52" s="207"/>
      <c r="M52" s="207"/>
    </row>
    <row r="53" spans="1:13" x14ac:dyDescent="0.25">
      <c r="B53" s="205"/>
      <c r="C53" s="206"/>
      <c r="D53" s="206"/>
      <c r="E53" s="206"/>
      <c r="F53" s="207"/>
      <c r="G53" s="208"/>
      <c r="H53" s="208"/>
      <c r="I53" s="206"/>
      <c r="J53" s="189"/>
      <c r="K53" s="206"/>
      <c r="L53" s="207"/>
      <c r="M53" s="207"/>
    </row>
    <row r="54" spans="1:13" x14ac:dyDescent="0.25">
      <c r="B54" s="205"/>
      <c r="C54" s="206"/>
      <c r="D54" s="206"/>
      <c r="E54" s="206"/>
      <c r="F54" s="207"/>
      <c r="G54" s="208"/>
      <c r="H54" s="208"/>
      <c r="I54" s="206"/>
      <c r="J54" s="189"/>
      <c r="K54" s="206"/>
      <c r="L54" s="207"/>
      <c r="M54" s="207"/>
    </row>
    <row r="56" spans="1:13" x14ac:dyDescent="0.25">
      <c r="B56" s="138" t="s">
        <v>472</v>
      </c>
      <c r="D56" s="204" t="s">
        <v>505</v>
      </c>
    </row>
    <row r="57" spans="1:13" x14ac:dyDescent="0.25">
      <c r="B57" s="138" t="s">
        <v>467</v>
      </c>
      <c r="C57" s="138" t="s">
        <v>465</v>
      </c>
      <c r="D57" s="138" t="s">
        <v>466</v>
      </c>
      <c r="E57" s="138" t="s">
        <v>475</v>
      </c>
    </row>
    <row r="58" spans="1:13" ht="15" customHeight="1" x14ac:dyDescent="0.25">
      <c r="E58" s="138" t="s">
        <v>43</v>
      </c>
    </row>
    <row r="59" spans="1:13" x14ac:dyDescent="0.25">
      <c r="B59" s="138" t="s">
        <v>476</v>
      </c>
      <c r="C59" s="138">
        <v>-2.866944965603501E-3</v>
      </c>
      <c r="D59" s="138">
        <v>-2.9226246489404387E-3</v>
      </c>
    </row>
    <row r="60" spans="1:13" x14ac:dyDescent="0.25">
      <c r="B60" s="138" t="s">
        <v>477</v>
      </c>
      <c r="C60" s="138">
        <v>-3.7990579710144926E-3</v>
      </c>
      <c r="D60" s="138">
        <v>-3.7859487179487186E-3</v>
      </c>
    </row>
    <row r="61" spans="1:13" x14ac:dyDescent="0.25">
      <c r="B61" s="138" t="s">
        <v>478</v>
      </c>
    </row>
    <row r="62" spans="1:13" x14ac:dyDescent="0.25">
      <c r="B62" s="138" t="s">
        <v>479</v>
      </c>
      <c r="C62" s="138">
        <v>-6.0756666666666676E-3</v>
      </c>
      <c r="D62" s="138">
        <v>-5.9578205128205117E-3</v>
      </c>
    </row>
    <row r="63" spans="1:13" x14ac:dyDescent="0.25">
      <c r="B63" s="138" t="s">
        <v>480</v>
      </c>
      <c r="C63" s="138">
        <v>-7.7230994152046786E-3</v>
      </c>
      <c r="D63" s="138">
        <v>-6.1132163742690067E-3</v>
      </c>
    </row>
    <row r="64" spans="1:13" x14ac:dyDescent="0.25">
      <c r="B64" s="138" t="s">
        <v>481</v>
      </c>
      <c r="C64" s="138">
        <v>-6.3898830409356757E-3</v>
      </c>
      <c r="D64" s="138">
        <v>-7.6405263157894743E-3</v>
      </c>
    </row>
    <row r="65" spans="2:11" x14ac:dyDescent="0.25">
      <c r="B65" s="138" t="s">
        <v>482</v>
      </c>
      <c r="D65" s="138">
        <v>-1.0142260787992495E-3</v>
      </c>
      <c r="E65" s="138">
        <v>0</v>
      </c>
      <c r="G65" s="170" t="s">
        <v>154</v>
      </c>
      <c r="H65" s="170" t="s">
        <v>123</v>
      </c>
      <c r="I65" s="138" t="s">
        <v>155</v>
      </c>
      <c r="J65" s="138" t="s">
        <v>156</v>
      </c>
      <c r="K65" s="138" t="s">
        <v>157</v>
      </c>
    </row>
    <row r="66" spans="2:11" x14ac:dyDescent="0.25">
      <c r="F66" s="138" t="s">
        <v>490</v>
      </c>
      <c r="G66" s="170" t="s">
        <v>491</v>
      </c>
      <c r="H66" s="170">
        <v>0.37</v>
      </c>
      <c r="I66" s="138">
        <v>25</v>
      </c>
      <c r="J66" s="138">
        <v>9.25</v>
      </c>
      <c r="K66" s="138">
        <v>8.5994361885092765</v>
      </c>
    </row>
    <row r="67" spans="2:11" x14ac:dyDescent="0.25">
      <c r="F67" s="138" t="s">
        <v>490</v>
      </c>
      <c r="G67" s="170" t="s">
        <v>492</v>
      </c>
      <c r="H67" s="170">
        <v>0.46500000000000002</v>
      </c>
      <c r="I67" s="138">
        <v>25</v>
      </c>
      <c r="J67" s="138">
        <v>11.625</v>
      </c>
      <c r="K67" s="138">
        <v>10.807399534207605</v>
      </c>
    </row>
    <row r="68" spans="2:11" x14ac:dyDescent="0.25">
      <c r="F68" s="138" t="s">
        <v>493</v>
      </c>
      <c r="G68" s="170" t="s">
        <v>494</v>
      </c>
      <c r="H68" s="170">
        <v>0.42899999999999999</v>
      </c>
      <c r="I68" s="138">
        <v>25</v>
      </c>
      <c r="J68" s="138">
        <v>10.725</v>
      </c>
      <c r="K68" s="138">
        <v>9.9706976347850809</v>
      </c>
    </row>
    <row r="69" spans="2:11" x14ac:dyDescent="0.25">
      <c r="C69" s="138" t="s">
        <v>464</v>
      </c>
      <c r="F69" s="138" t="s">
        <v>493</v>
      </c>
      <c r="G69" s="170" t="s">
        <v>495</v>
      </c>
      <c r="H69" s="170">
        <v>0.46600000000000003</v>
      </c>
      <c r="I69" s="138">
        <v>25</v>
      </c>
      <c r="J69" s="138">
        <v>11.65</v>
      </c>
      <c r="K69" s="138">
        <v>10.830641253636008</v>
      </c>
    </row>
    <row r="70" spans="2:11" x14ac:dyDescent="0.25">
      <c r="B70" s="138" t="s">
        <v>467</v>
      </c>
      <c r="C70" s="138" t="s">
        <v>465</v>
      </c>
      <c r="D70" s="138" t="s">
        <v>466</v>
      </c>
      <c r="F70" s="138" t="s">
        <v>493</v>
      </c>
      <c r="G70" s="170" t="s">
        <v>496</v>
      </c>
      <c r="H70" s="170">
        <v>0.35</v>
      </c>
      <c r="I70" s="138">
        <v>25</v>
      </c>
      <c r="J70" s="138">
        <v>8.75</v>
      </c>
      <c r="K70" s="138">
        <v>8.1346017999412084</v>
      </c>
    </row>
    <row r="71" spans="2:11" x14ac:dyDescent="0.25">
      <c r="F71" s="138" t="s">
        <v>497</v>
      </c>
      <c r="G71" s="170" t="s">
        <v>498</v>
      </c>
      <c r="H71" s="170">
        <v>0.28100000000000003</v>
      </c>
      <c r="I71" s="138">
        <v>25</v>
      </c>
      <c r="J71" s="138">
        <v>7.0250000000000004</v>
      </c>
      <c r="K71" s="138">
        <v>6.5309231593813699</v>
      </c>
    </row>
    <row r="72" spans="2:11" x14ac:dyDescent="0.25">
      <c r="B72" s="138" t="s">
        <v>485</v>
      </c>
      <c r="C72" s="138">
        <v>-5.7088220551378445E-3</v>
      </c>
      <c r="D72" s="138">
        <v>-5.7136222910216736E-3</v>
      </c>
      <c r="F72" s="138" t="s">
        <v>497</v>
      </c>
      <c r="G72" s="170" t="s">
        <v>499</v>
      </c>
      <c r="H72" s="170">
        <v>0.38600000000000001</v>
      </c>
      <c r="I72" s="138">
        <v>25</v>
      </c>
      <c r="J72" s="138">
        <v>9.65</v>
      </c>
      <c r="K72" s="138">
        <v>8.9713036993637321</v>
      </c>
    </row>
    <row r="73" spans="2:11" x14ac:dyDescent="0.25">
      <c r="B73" s="138" t="s">
        <v>486</v>
      </c>
      <c r="C73" s="138">
        <v>-6.6554545454545469E-3</v>
      </c>
      <c r="D73" s="138">
        <v>-6.7203030303030296E-3</v>
      </c>
      <c r="F73" s="138" t="s">
        <v>500</v>
      </c>
      <c r="G73" s="170" t="s">
        <v>501</v>
      </c>
      <c r="H73" s="170">
        <v>0.41299999999999998</v>
      </c>
      <c r="I73" s="138">
        <v>25</v>
      </c>
      <c r="J73" s="138">
        <v>10.324999999999999</v>
      </c>
      <c r="K73" s="138">
        <v>9.5988301239306253</v>
      </c>
    </row>
    <row r="74" spans="2:11" x14ac:dyDescent="0.25">
      <c r="F74" s="138" t="s">
        <v>500</v>
      </c>
      <c r="G74" s="170" t="s">
        <v>502</v>
      </c>
      <c r="H74" s="170">
        <v>0.59899999999999998</v>
      </c>
      <c r="I74" s="138">
        <v>25</v>
      </c>
      <c r="J74" s="138">
        <v>14.975</v>
      </c>
      <c r="K74" s="138">
        <v>13.921789937613667</v>
      </c>
    </row>
    <row r="75" spans="2:11" x14ac:dyDescent="0.25">
      <c r="B75" s="138" t="s">
        <v>487</v>
      </c>
      <c r="C75" s="138">
        <v>-6.6302380952380962E-3</v>
      </c>
      <c r="D75" s="138">
        <v>-6.4981372549019617E-3</v>
      </c>
      <c r="F75" s="138" t="s">
        <v>500</v>
      </c>
      <c r="G75" s="170" t="s">
        <v>503</v>
      </c>
      <c r="H75" s="170">
        <v>0.435</v>
      </c>
      <c r="I75" s="138">
        <v>25</v>
      </c>
      <c r="J75" s="138">
        <v>10.875</v>
      </c>
      <c r="K75" s="138">
        <v>10.110147951355501</v>
      </c>
    </row>
    <row r="76" spans="2:11" x14ac:dyDescent="0.25">
      <c r="B76" s="138" t="s">
        <v>488</v>
      </c>
      <c r="C76" s="138">
        <v>-5.763949088407291E-3</v>
      </c>
      <c r="D76" s="138">
        <v>-5.529858961128311E-3</v>
      </c>
    </row>
    <row r="77" spans="2:11" x14ac:dyDescent="0.25">
      <c r="B77" s="138" t="s">
        <v>489</v>
      </c>
      <c r="C77" s="138">
        <v>-5.3106493506493496E-3</v>
      </c>
      <c r="D77" s="138">
        <v>-5.0890316205533586E-3</v>
      </c>
    </row>
    <row r="79" spans="2:11" x14ac:dyDescent="0.25">
      <c r="B79" s="138" t="s">
        <v>472</v>
      </c>
      <c r="D79" s="204" t="s">
        <v>507</v>
      </c>
    </row>
    <row r="81" spans="2:11" x14ac:dyDescent="0.25">
      <c r="B81" s="138" t="s">
        <v>467</v>
      </c>
      <c r="C81" s="138" t="s">
        <v>465</v>
      </c>
      <c r="D81" s="138" t="s">
        <v>466</v>
      </c>
    </row>
    <row r="82" spans="2:11" x14ac:dyDescent="0.25">
      <c r="B82" s="138" t="str">
        <f>'resultados 15-09-2021'!J70</f>
        <v>WT</v>
      </c>
      <c r="C82" s="138">
        <f>'resultados 15-09-2021'!L70</f>
        <v>-5.3713095238095213E-3</v>
      </c>
      <c r="D82" s="138">
        <f>'resultados 15-09-2021'!M70</f>
        <v>-3.4899999999999987E-2</v>
      </c>
      <c r="G82" s="170">
        <v>183</v>
      </c>
      <c r="H82" s="170">
        <v>0.13700000000000001</v>
      </c>
      <c r="I82" s="138">
        <v>50</v>
      </c>
      <c r="J82" s="138">
        <v>6.8500000000000005</v>
      </c>
      <c r="K82" s="138">
        <v>6.3682311233825457</v>
      </c>
    </row>
    <row r="83" spans="2:11" x14ac:dyDescent="0.25">
      <c r="B83" s="138" t="str">
        <f>'resultados 15-09-2021'!J71</f>
        <v>WT+pTA1</v>
      </c>
      <c r="C83" s="138">
        <f>'resultados 15-09-2021'!L71</f>
        <v>-6.4531313131313195E-3</v>
      </c>
      <c r="D83" s="138">
        <f>'resultados 15-09-2021'!M71</f>
        <v>-4.7866666666666668E-2</v>
      </c>
      <c r="G83" s="170" t="s">
        <v>508</v>
      </c>
      <c r="H83" s="170">
        <v>0.20799999999999999</v>
      </c>
      <c r="I83" s="138">
        <v>50</v>
      </c>
      <c r="J83" s="138">
        <v>10.4</v>
      </c>
      <c r="K83" s="138">
        <v>9.668555282215836</v>
      </c>
    </row>
    <row r="84" spans="2:11" x14ac:dyDescent="0.25">
      <c r="B84" s="138" t="str">
        <f>'resultados 15-09-2021'!J72</f>
        <v>WT+FASIIb</v>
      </c>
      <c r="C84" s="138">
        <f>'resultados 15-09-2021'!L72</f>
        <v>-6.7170634920634947E-3</v>
      </c>
      <c r="D84" s="138">
        <f>'resultados 15-09-2021'!M72</f>
        <v>-3.6533333333333334E-2</v>
      </c>
      <c r="G84" s="170" t="s">
        <v>509</v>
      </c>
      <c r="H84" s="170">
        <v>0.16400000000000001</v>
      </c>
      <c r="I84" s="138">
        <v>50</v>
      </c>
      <c r="J84" s="138">
        <v>8.2000000000000011</v>
      </c>
      <c r="K84" s="138">
        <v>7.6232839725163331</v>
      </c>
    </row>
    <row r="85" spans="2:11" x14ac:dyDescent="0.25">
      <c r="B85" s="138" t="str">
        <f>'resultados 15-09-2021'!J73</f>
        <v>fas1∆+pTA1</v>
      </c>
      <c r="C85" s="138">
        <f>'resultados 15-09-2021'!L73</f>
        <v>-5.6164086687306497E-3</v>
      </c>
      <c r="D85" s="138">
        <f>'resultados 15-09-2021'!M73</f>
        <v>-5.7857142857142873E-3</v>
      </c>
      <c r="G85" s="170" t="s">
        <v>518</v>
      </c>
      <c r="H85" s="170">
        <v>0.156</v>
      </c>
      <c r="I85" s="138">
        <v>50</v>
      </c>
      <c r="J85" s="138">
        <v>7.8</v>
      </c>
      <c r="K85" s="138">
        <v>7.2514164616618766</v>
      </c>
    </row>
    <row r="86" spans="2:11" x14ac:dyDescent="0.25">
      <c r="B86" s="138" t="str">
        <f>'resultados 15-09-2021'!J74</f>
        <v>fas1∆+FASIIb</v>
      </c>
      <c r="C86" s="138">
        <f>'resultados 15-09-2021'!L74</f>
        <v>-3.881037037037037E-3</v>
      </c>
      <c r="D86" s="138">
        <f>'resultados 15-09-2021'!M74</f>
        <v>-3.8426436781609191E-3</v>
      </c>
      <c r="G86" s="170" t="s">
        <v>519</v>
      </c>
      <c r="H86" s="170">
        <v>0.224</v>
      </c>
      <c r="I86" s="138">
        <v>10</v>
      </c>
      <c r="J86" s="138">
        <v>2.2400000000000002</v>
      </c>
      <c r="K86" s="138">
        <v>2.0824580607849494</v>
      </c>
    </row>
    <row r="87" spans="2:11" x14ac:dyDescent="0.25">
      <c r="B87" s="138" t="str">
        <f>'resultados 15-09-2021'!J75</f>
        <v>fas2∆+pTA1</v>
      </c>
      <c r="C87" s="138">
        <f>'resultados 15-09-2021'!L75</f>
        <v>-7.3589743589743545E-3</v>
      </c>
      <c r="D87" s="138">
        <f>'resultados 15-09-2021'!M75</f>
        <v>-7.2804761904761914E-3</v>
      </c>
      <c r="G87" s="170" t="s">
        <v>520</v>
      </c>
      <c r="H87" s="170">
        <v>0.47899999999999998</v>
      </c>
      <c r="I87" s="138">
        <v>10</v>
      </c>
      <c r="J87" s="138">
        <v>4.79</v>
      </c>
      <c r="K87" s="138">
        <v>4.4531134424821008</v>
      </c>
    </row>
    <row r="88" spans="2:11" x14ac:dyDescent="0.25">
      <c r="B88" s="138" t="str">
        <f>'resultados 15-09-2021'!J76</f>
        <v>fas2∆+FASIIb</v>
      </c>
      <c r="C88" s="138">
        <f>'resultados 15-09-2021'!L76</f>
        <v>-7.0515151515151524E-3</v>
      </c>
      <c r="D88" s="138">
        <f>'resultados 15-09-2021'!M76</f>
        <v>-6.9928571428571496E-3</v>
      </c>
      <c r="G88" s="170" t="s">
        <v>521</v>
      </c>
      <c r="H88" s="170">
        <v>0.443</v>
      </c>
      <c r="I88" s="138">
        <v>10</v>
      </c>
      <c r="J88" s="138">
        <v>4.43</v>
      </c>
      <c r="K88" s="138">
        <v>4.1184326827130917</v>
      </c>
    </row>
    <row r="89" spans="2:11" x14ac:dyDescent="0.25">
      <c r="B89" s="138" t="str">
        <f>'resultados 15-09-2021'!J77</f>
        <v>fas2∆+FASIIb, 2x YPD</v>
      </c>
      <c r="C89" s="138">
        <f>'resultados 15-09-2021'!L77</f>
        <v>-4.3981768145854834E-3</v>
      </c>
      <c r="D89" s="138">
        <f>'resultados 15-09-2021'!M77</f>
        <v>-4.5290909090909088E-3</v>
      </c>
      <c r="G89" s="170" t="s">
        <v>522</v>
      </c>
      <c r="H89" s="170">
        <v>0.373</v>
      </c>
      <c r="I89" s="138">
        <v>10</v>
      </c>
      <c r="J89" s="138">
        <v>3.73</v>
      </c>
      <c r="K89" s="138">
        <v>3.4676645387177949</v>
      </c>
    </row>
    <row r="90" spans="2:11" x14ac:dyDescent="0.25">
      <c r="B90" s="138" t="s">
        <v>483</v>
      </c>
      <c r="C90" s="138">
        <f>'resultados 15-09-2021'!L78</f>
        <v>-5.233333333333326E-3</v>
      </c>
      <c r="D90" s="138">
        <f>'resultados 15-09-2021'!M78</f>
        <v>-6.6488095238095195E-3</v>
      </c>
      <c r="G90" s="170" t="s">
        <v>523</v>
      </c>
      <c r="H90" s="170">
        <v>0.69</v>
      </c>
      <c r="I90" s="138">
        <v>10</v>
      </c>
      <c r="J90" s="138">
        <v>6.8999999999999995</v>
      </c>
      <c r="K90" s="138">
        <v>6.414714562239352</v>
      </c>
    </row>
  </sheetData>
  <mergeCells count="31">
    <mergeCell ref="A20:A31"/>
    <mergeCell ref="A33:A41"/>
    <mergeCell ref="M10:M12"/>
    <mergeCell ref="L4:L6"/>
    <mergeCell ref="L7:L9"/>
    <mergeCell ref="L10:L12"/>
    <mergeCell ref="M7:M9"/>
    <mergeCell ref="B7:B9"/>
    <mergeCell ref="B10:B12"/>
    <mergeCell ref="B20:B22"/>
    <mergeCell ref="L20:L22"/>
    <mergeCell ref="M20:M22"/>
    <mergeCell ref="B18:B19"/>
    <mergeCell ref="C18:C19"/>
    <mergeCell ref="L18:L19"/>
    <mergeCell ref="M18:M19"/>
    <mergeCell ref="B2:B3"/>
    <mergeCell ref="C2:C3"/>
    <mergeCell ref="L2:L3"/>
    <mergeCell ref="M2:M3"/>
    <mergeCell ref="M4:M6"/>
    <mergeCell ref="B4:B6"/>
    <mergeCell ref="L26:L28"/>
    <mergeCell ref="M26:M28"/>
    <mergeCell ref="L29:L31"/>
    <mergeCell ref="M29:M31"/>
    <mergeCell ref="B23:B25"/>
    <mergeCell ref="L23:L25"/>
    <mergeCell ref="M23:M25"/>
    <mergeCell ref="B26:B28"/>
    <mergeCell ref="B29:B3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C1:AA31"/>
  <sheetViews>
    <sheetView topLeftCell="H1" workbookViewId="0">
      <selection activeCell="R22" sqref="R22"/>
    </sheetView>
  </sheetViews>
  <sheetFormatPr defaultRowHeight="15" x14ac:dyDescent="0.25"/>
  <cols>
    <col min="2" max="2" width="11" bestFit="1" customWidth="1"/>
    <col min="3" max="3" width="10.7109375" bestFit="1" customWidth="1"/>
    <col min="4" max="4" width="13.7109375" customWidth="1"/>
    <col min="6" max="6" width="12" bestFit="1" customWidth="1"/>
    <col min="10" max="10" width="12" customWidth="1"/>
    <col min="19" max="19" width="9.7109375" customWidth="1"/>
    <col min="20" max="20" width="12.85546875" bestFit="1" customWidth="1"/>
    <col min="21" max="21" width="20.7109375" bestFit="1" customWidth="1"/>
  </cols>
  <sheetData>
    <row r="1" spans="3:10" x14ac:dyDescent="0.25">
      <c r="C1" s="38" t="s">
        <v>148</v>
      </c>
      <c r="I1" s="38" t="s">
        <v>149</v>
      </c>
    </row>
    <row r="2" spans="3:10" x14ac:dyDescent="0.25">
      <c r="C2" s="65" t="s">
        <v>150</v>
      </c>
      <c r="D2" s="65" t="s">
        <v>151</v>
      </c>
      <c r="I2" s="65" t="s">
        <v>150</v>
      </c>
      <c r="J2" s="65" t="s">
        <v>151</v>
      </c>
    </row>
    <row r="3" spans="3:10" x14ac:dyDescent="0.25">
      <c r="C3" s="59" t="s">
        <v>152</v>
      </c>
      <c r="D3" s="59" t="s">
        <v>153</v>
      </c>
      <c r="I3" s="59" t="s">
        <v>152</v>
      </c>
      <c r="J3" s="59" t="s">
        <v>153</v>
      </c>
    </row>
    <row r="4" spans="3:10" x14ac:dyDescent="0.25">
      <c r="C4" s="66">
        <v>0</v>
      </c>
      <c r="D4" s="67">
        <v>0</v>
      </c>
      <c r="I4" s="66">
        <v>0</v>
      </c>
      <c r="J4" s="67">
        <v>0</v>
      </c>
    </row>
    <row r="5" spans="3:10" x14ac:dyDescent="0.25">
      <c r="C5" s="68">
        <v>9.5000000000000001E-2</v>
      </c>
      <c r="D5" s="67">
        <v>0.1</v>
      </c>
      <c r="I5" s="68">
        <v>9.5000000000000001E-2</v>
      </c>
      <c r="J5" s="67">
        <v>0.1</v>
      </c>
    </row>
    <row r="6" spans="3:10" x14ac:dyDescent="0.25">
      <c r="C6" s="68">
        <v>0.189</v>
      </c>
      <c r="D6" s="67">
        <v>0.2</v>
      </c>
      <c r="I6" s="68">
        <v>0.189</v>
      </c>
      <c r="J6" s="67">
        <v>0.2</v>
      </c>
    </row>
    <row r="7" spans="3:10" x14ac:dyDescent="0.25">
      <c r="C7" s="68">
        <v>0.37</v>
      </c>
      <c r="D7" s="67">
        <v>0.4</v>
      </c>
      <c r="F7" s="23"/>
      <c r="I7" s="68">
        <v>0.37</v>
      </c>
      <c r="J7" s="67">
        <v>0.4</v>
      </c>
    </row>
    <row r="8" spans="3:10" x14ac:dyDescent="0.25">
      <c r="C8" s="68">
        <v>0.57599999999999996</v>
      </c>
      <c r="D8" s="67">
        <v>0.6</v>
      </c>
      <c r="I8" s="68"/>
      <c r="J8" s="67"/>
    </row>
    <row r="9" spans="3:10" x14ac:dyDescent="0.25">
      <c r="C9" s="68">
        <v>0.73099999999999998</v>
      </c>
      <c r="D9" s="67">
        <v>0.8</v>
      </c>
      <c r="I9" s="68">
        <v>0.73099999999999998</v>
      </c>
      <c r="J9" s="67">
        <v>0.8</v>
      </c>
    </row>
    <row r="10" spans="3:10" x14ac:dyDescent="0.25">
      <c r="C10" s="69">
        <v>0.874</v>
      </c>
      <c r="D10" s="70">
        <v>1</v>
      </c>
      <c r="I10" s="69"/>
      <c r="J10" s="70"/>
    </row>
    <row r="12" spans="3:10" x14ac:dyDescent="0.25">
      <c r="I12">
        <f>100/30</f>
        <v>3.3333333333333335</v>
      </c>
    </row>
    <row r="13" spans="3:10" x14ac:dyDescent="0.25">
      <c r="I13">
        <f>50/30</f>
        <v>1.6666666666666667</v>
      </c>
    </row>
    <row r="14" spans="3:10" x14ac:dyDescent="0.25">
      <c r="I14">
        <f>100/25</f>
        <v>4</v>
      </c>
    </row>
    <row r="17" spans="14:27" x14ac:dyDescent="0.25">
      <c r="T17" s="29"/>
      <c r="U17" s="29"/>
      <c r="V17" s="29"/>
      <c r="W17" s="29"/>
      <c r="X17" s="29"/>
      <c r="Y17" s="29"/>
      <c r="Z17" s="29"/>
      <c r="AA17" s="29"/>
    </row>
    <row r="18" spans="14:27" ht="45" x14ac:dyDescent="0.25">
      <c r="N18" s="71" t="s">
        <v>154</v>
      </c>
      <c r="O18" s="71" t="s">
        <v>123</v>
      </c>
      <c r="P18" s="71" t="s">
        <v>155</v>
      </c>
      <c r="Q18" s="71" t="s">
        <v>156</v>
      </c>
      <c r="R18" s="71" t="s">
        <v>157</v>
      </c>
      <c r="S18" s="169"/>
      <c r="T18" s="80"/>
      <c r="U18" s="80"/>
      <c r="V18" s="80"/>
      <c r="W18" s="80"/>
      <c r="X18" s="80"/>
      <c r="Y18" s="29"/>
      <c r="Z18" s="29"/>
      <c r="AA18" s="29"/>
    </row>
    <row r="19" spans="14:27" ht="15" customHeight="1" x14ac:dyDescent="0.25">
      <c r="N19" s="66" t="s">
        <v>158</v>
      </c>
      <c r="O19" s="66">
        <v>0.318</v>
      </c>
      <c r="P19" s="66">
        <f>100/4</f>
        <v>25</v>
      </c>
      <c r="Q19" s="72">
        <f>O19*P19</f>
        <v>7.95</v>
      </c>
      <c r="R19" s="73">
        <f>SLOPE($J$4:$J$10,$I$4:$I$10)*Q19</f>
        <v>8.7211233534519579</v>
      </c>
      <c r="T19" s="29"/>
      <c r="U19" s="29"/>
      <c r="V19" s="29"/>
      <c r="W19" s="29"/>
      <c r="X19" s="81"/>
      <c r="Y19" s="83"/>
      <c r="Z19" s="83"/>
      <c r="AA19" s="83"/>
    </row>
    <row r="20" spans="14:27" x14ac:dyDescent="0.25">
      <c r="N20" s="74" t="s">
        <v>159</v>
      </c>
      <c r="O20" s="74">
        <v>0.36199999999999999</v>
      </c>
      <c r="P20" s="74">
        <f t="shared" ref="P20:P27" si="0">100/4</f>
        <v>25</v>
      </c>
      <c r="Q20" s="60">
        <f t="shared" ref="Q20:Q27" si="1">O20*P20</f>
        <v>9.0499999999999989</v>
      </c>
      <c r="R20" s="75">
        <f>SLOPE($J$4:$J$10,$I$4:$I$10)*Q20</f>
        <v>9.9278196665082028</v>
      </c>
      <c r="T20" s="82"/>
      <c r="U20" s="29"/>
      <c r="V20" s="29"/>
      <c r="W20" s="29"/>
      <c r="X20" s="81"/>
      <c r="Y20" s="83"/>
      <c r="Z20" s="83"/>
      <c r="AA20" s="83"/>
    </row>
    <row r="21" spans="14:27" x14ac:dyDescent="0.25">
      <c r="N21" s="74" t="s">
        <v>160</v>
      </c>
      <c r="O21" s="74">
        <v>0.35299999999999998</v>
      </c>
      <c r="P21" s="74">
        <f t="shared" si="0"/>
        <v>25</v>
      </c>
      <c r="Q21" s="60">
        <f t="shared" si="1"/>
        <v>8.8249999999999993</v>
      </c>
      <c r="R21" s="75">
        <f t="shared" ref="R21:R27" si="2">SLOPE($J$4:$J$10,$I$4:$I$10)*Q21</f>
        <v>9.6809954206557887</v>
      </c>
      <c r="T21" s="82"/>
      <c r="U21" s="29"/>
      <c r="V21" s="29"/>
      <c r="W21" s="29"/>
      <c r="X21" s="81"/>
      <c r="Y21" s="29"/>
      <c r="Z21" s="29"/>
      <c r="AA21" s="29"/>
    </row>
    <row r="22" spans="14:27" x14ac:dyDescent="0.25">
      <c r="N22" s="74" t="s">
        <v>161</v>
      </c>
      <c r="O22" s="74">
        <v>0.53</v>
      </c>
      <c r="P22" s="74">
        <f t="shared" si="0"/>
        <v>25</v>
      </c>
      <c r="Q22" s="60">
        <f t="shared" si="1"/>
        <v>13.25</v>
      </c>
      <c r="R22" s="75">
        <f t="shared" si="2"/>
        <v>14.535205589086598</v>
      </c>
      <c r="T22" s="82"/>
      <c r="U22" s="29"/>
      <c r="V22" s="29"/>
      <c r="W22" s="29"/>
      <c r="X22" s="81"/>
      <c r="Y22" s="29"/>
      <c r="Z22" s="29"/>
      <c r="AA22" s="29"/>
    </row>
    <row r="23" spans="14:27" x14ac:dyDescent="0.25">
      <c r="N23" s="74" t="s">
        <v>162</v>
      </c>
      <c r="O23" s="74">
        <v>0.51200000000000001</v>
      </c>
      <c r="P23" s="74">
        <f t="shared" si="0"/>
        <v>25</v>
      </c>
      <c r="Q23" s="60">
        <f t="shared" si="1"/>
        <v>12.8</v>
      </c>
      <c r="R23" s="75">
        <f t="shared" si="2"/>
        <v>14.041557097381769</v>
      </c>
      <c r="T23" s="82"/>
      <c r="U23" s="29"/>
      <c r="V23" s="29"/>
      <c r="W23" s="29"/>
      <c r="X23" s="81"/>
      <c r="Y23" s="29"/>
      <c r="Z23" s="29"/>
      <c r="AA23" s="29"/>
    </row>
    <row r="24" spans="14:27" x14ac:dyDescent="0.25">
      <c r="N24" s="74" t="s">
        <v>163</v>
      </c>
      <c r="O24" s="74">
        <v>0.56399999999999995</v>
      </c>
      <c r="P24" s="74">
        <f t="shared" si="0"/>
        <v>25</v>
      </c>
      <c r="Q24" s="60">
        <f t="shared" si="1"/>
        <v>14.099999999999998</v>
      </c>
      <c r="R24" s="75">
        <f t="shared" si="2"/>
        <v>15.467652740084603</v>
      </c>
      <c r="T24" s="82"/>
      <c r="U24" s="29"/>
      <c r="V24" s="29"/>
      <c r="W24" s="29"/>
      <c r="X24" s="81"/>
      <c r="Y24" s="29"/>
      <c r="Z24" s="29"/>
      <c r="AA24" s="29"/>
    </row>
    <row r="25" spans="14:27" x14ac:dyDescent="0.25">
      <c r="N25" s="74" t="s">
        <v>164</v>
      </c>
      <c r="O25" s="74">
        <v>0.53700000000000003</v>
      </c>
      <c r="P25" s="74">
        <f t="shared" si="0"/>
        <v>25</v>
      </c>
      <c r="Q25" s="60">
        <f t="shared" si="1"/>
        <v>13.425000000000001</v>
      </c>
      <c r="R25" s="75">
        <f t="shared" si="2"/>
        <v>14.727180002527364</v>
      </c>
      <c r="T25" s="82"/>
      <c r="U25" s="29"/>
      <c r="V25" s="29"/>
      <c r="W25" s="29"/>
      <c r="X25" s="81"/>
      <c r="Y25" s="29"/>
      <c r="Z25" s="29"/>
      <c r="AA25" s="29"/>
    </row>
    <row r="26" spans="14:27" x14ac:dyDescent="0.25">
      <c r="N26" s="74" t="s">
        <v>165</v>
      </c>
      <c r="O26" s="74">
        <v>0.48099999999999998</v>
      </c>
      <c r="P26" s="74">
        <f t="shared" si="0"/>
        <v>25</v>
      </c>
      <c r="Q26" s="60">
        <f t="shared" si="1"/>
        <v>12.025</v>
      </c>
      <c r="R26" s="75">
        <f t="shared" si="2"/>
        <v>13.191384695001233</v>
      </c>
      <c r="T26" s="82"/>
      <c r="U26" s="29"/>
      <c r="V26" s="29"/>
      <c r="W26" s="29"/>
      <c r="X26" s="81"/>
      <c r="Y26" s="29"/>
      <c r="Z26" s="29"/>
      <c r="AA26" s="29"/>
    </row>
    <row r="27" spans="14:27" x14ac:dyDescent="0.25">
      <c r="N27" s="74" t="s">
        <v>166</v>
      </c>
      <c r="O27" s="74">
        <v>0.4</v>
      </c>
      <c r="P27" s="74">
        <f t="shared" si="0"/>
        <v>25</v>
      </c>
      <c r="Q27" s="60">
        <f t="shared" si="1"/>
        <v>10</v>
      </c>
      <c r="R27" s="75">
        <f t="shared" si="2"/>
        <v>10.969966482329507</v>
      </c>
      <c r="T27" s="82"/>
      <c r="U27" s="29"/>
      <c r="V27" s="29"/>
      <c r="W27" s="29"/>
      <c r="X27" s="81"/>
      <c r="Y27" s="29"/>
      <c r="Z27" s="29"/>
      <c r="AA27" s="29"/>
    </row>
    <row r="28" spans="14:27" x14ac:dyDescent="0.25">
      <c r="N28" s="74"/>
      <c r="O28" s="60"/>
      <c r="P28" s="60"/>
      <c r="Q28" s="60"/>
      <c r="R28" s="75"/>
      <c r="T28" s="82"/>
      <c r="U28" s="29"/>
      <c r="V28" s="29"/>
      <c r="W28" s="29"/>
      <c r="X28" s="81"/>
      <c r="Y28" s="29"/>
      <c r="Z28" s="29"/>
      <c r="AA28" s="29"/>
    </row>
    <row r="29" spans="14:27" x14ac:dyDescent="0.25">
      <c r="N29" s="74"/>
      <c r="O29" s="60"/>
      <c r="P29" s="60"/>
      <c r="Q29" s="60"/>
      <c r="R29" s="75"/>
      <c r="T29" s="82"/>
      <c r="U29" s="29"/>
      <c r="V29" s="29"/>
      <c r="W29" s="29"/>
      <c r="X29" s="81"/>
      <c r="Y29" s="29"/>
      <c r="Z29" s="29"/>
      <c r="AA29" s="29"/>
    </row>
    <row r="30" spans="14:27" x14ac:dyDescent="0.25">
      <c r="N30" s="76"/>
      <c r="O30" s="77"/>
      <c r="P30" s="77"/>
      <c r="Q30" s="77"/>
      <c r="R30" s="78"/>
      <c r="T30" s="82"/>
      <c r="U30" s="29"/>
      <c r="V30" s="29"/>
      <c r="W30" s="29"/>
      <c r="X30" s="81"/>
      <c r="Y30" s="29"/>
      <c r="Z30" s="29"/>
      <c r="AA30" s="29"/>
    </row>
    <row r="31" spans="14:27" x14ac:dyDescent="0.25">
      <c r="T31" s="29"/>
      <c r="U31" s="29"/>
      <c r="V31" s="29"/>
      <c r="W31" s="29"/>
      <c r="X31" s="29"/>
      <c r="Y31" s="29"/>
      <c r="Z31" s="29"/>
      <c r="AA31" s="2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/>
  <dimension ref="A1:P70"/>
  <sheetViews>
    <sheetView zoomScale="80" zoomScaleNormal="80" workbookViewId="0">
      <pane xSplit="2" topLeftCell="E1" activePane="topRight" state="frozen"/>
      <selection pane="topRight" activeCell="N5" sqref="N5"/>
    </sheetView>
  </sheetViews>
  <sheetFormatPr defaultRowHeight="15" x14ac:dyDescent="0.25"/>
  <cols>
    <col min="1" max="1" width="9.140625" style="138"/>
    <col min="2" max="2" width="35.5703125" style="138" customWidth="1"/>
    <col min="3" max="3" width="21.7109375" style="138" customWidth="1"/>
    <col min="4" max="4" width="21.5703125" style="138" customWidth="1"/>
    <col min="5" max="5" width="14.7109375" style="138" customWidth="1"/>
    <col min="6" max="6" width="13.42578125" style="138" customWidth="1"/>
    <col min="7" max="7" width="14.85546875" style="138" bestFit="1" customWidth="1"/>
    <col min="8" max="8" width="13.5703125" style="138" bestFit="1" customWidth="1"/>
    <col min="9" max="9" width="30.85546875" style="138" bestFit="1" customWidth="1"/>
    <col min="10" max="10" width="11.140625" style="170" bestFit="1" customWidth="1"/>
    <col min="11" max="11" width="8.85546875" style="170" bestFit="1" customWidth="1"/>
    <col min="12" max="12" width="12.85546875" style="138" bestFit="1" customWidth="1"/>
    <col min="13" max="13" width="17.42578125" style="138" customWidth="1"/>
    <col min="14" max="14" width="16.42578125" style="138" bestFit="1" customWidth="1"/>
    <col min="15" max="15" width="12" style="138" bestFit="1" customWidth="1"/>
    <col min="16" max="16" width="13.5703125" style="138" bestFit="1" customWidth="1"/>
    <col min="17" max="16384" width="9.140625" style="138"/>
  </cols>
  <sheetData>
    <row r="1" spans="1:16" ht="15.75" thickBot="1" x14ac:dyDescent="0.3"/>
    <row r="2" spans="1:16" ht="15" customHeight="1" x14ac:dyDescent="0.25">
      <c r="B2" s="355" t="s">
        <v>533</v>
      </c>
      <c r="C2" s="255" t="s">
        <v>544</v>
      </c>
      <c r="D2" s="267" t="s">
        <v>544</v>
      </c>
      <c r="E2" s="357" t="s">
        <v>549</v>
      </c>
      <c r="F2" s="357" t="s">
        <v>536</v>
      </c>
      <c r="G2" s="217" t="s">
        <v>537</v>
      </c>
      <c r="H2" s="217" t="s">
        <v>538</v>
      </c>
      <c r="I2" s="166" t="s">
        <v>539</v>
      </c>
      <c r="J2" s="171" t="s">
        <v>449</v>
      </c>
      <c r="K2" s="172" t="s">
        <v>448</v>
      </c>
      <c r="L2" s="167" t="s">
        <v>447</v>
      </c>
      <c r="M2" s="167" t="s">
        <v>540</v>
      </c>
      <c r="N2" s="166" t="s">
        <v>446</v>
      </c>
      <c r="O2" s="357" t="s">
        <v>541</v>
      </c>
      <c r="P2" s="371" t="s">
        <v>543</v>
      </c>
    </row>
    <row r="3" spans="1:16" ht="36" customHeight="1" thickBot="1" x14ac:dyDescent="0.3">
      <c r="B3" s="356"/>
      <c r="C3" s="256" t="s">
        <v>551</v>
      </c>
      <c r="D3" s="268" t="s">
        <v>552</v>
      </c>
      <c r="E3" s="358"/>
      <c r="F3" s="358"/>
      <c r="G3" s="182" t="s">
        <v>443</v>
      </c>
      <c r="H3" s="182" t="s">
        <v>443</v>
      </c>
      <c r="I3" s="168" t="s">
        <v>443</v>
      </c>
      <c r="J3" s="173" t="s">
        <v>442</v>
      </c>
      <c r="K3" s="173" t="s">
        <v>441</v>
      </c>
      <c r="L3" s="168" t="s">
        <v>566</v>
      </c>
      <c r="M3" s="168" t="s">
        <v>43</v>
      </c>
      <c r="N3" s="168" t="s">
        <v>439</v>
      </c>
      <c r="O3" s="358"/>
      <c r="P3" s="372"/>
    </row>
    <row r="4" spans="1:16" ht="15.75" thickBot="1" x14ac:dyDescent="0.3">
      <c r="B4" s="361">
        <v>183</v>
      </c>
      <c r="C4" s="257" t="s">
        <v>168</v>
      </c>
      <c r="D4" s="160" t="s">
        <v>172</v>
      </c>
      <c r="E4" s="160" t="s">
        <v>550</v>
      </c>
      <c r="F4" s="160">
        <v>1</v>
      </c>
      <c r="G4" s="191">
        <f>(Resultados_Tratados!E100)</f>
        <v>-3.7133333333333352E-2</v>
      </c>
      <c r="H4" s="191">
        <f>(Resultados_Tratados!D100)</f>
        <v>-4.0710317460317443E-3</v>
      </c>
      <c r="I4" s="191">
        <f>G4-H4</f>
        <v>-3.3062301587301605E-2</v>
      </c>
      <c r="J4" s="247">
        <v>6.22</v>
      </c>
      <c r="K4" s="247">
        <v>0.5</v>
      </c>
      <c r="L4" s="191">
        <f>I4/(J4*K4)</f>
        <v>-1.0630965140611449E-2</v>
      </c>
      <c r="M4" s="162">
        <f>'reta calibração BSA_03.12,21'!R19</f>
        <v>8.7211233534519579</v>
      </c>
      <c r="N4" s="191">
        <f>L4/M4</f>
        <v>-1.2189903421562711E-3</v>
      </c>
      <c r="O4" s="343">
        <f>AVERAGE(N4:N6)</f>
        <v>-1.0696450496476991E-3</v>
      </c>
      <c r="P4" s="346">
        <f>_xlfn.STDEV.S(N4:N6)</f>
        <v>1.5171748308153701E-4</v>
      </c>
    </row>
    <row r="5" spans="1:16" ht="15.75" thickBot="1" x14ac:dyDescent="0.3">
      <c r="B5" s="362"/>
      <c r="C5" s="258" t="s">
        <v>168</v>
      </c>
      <c r="D5" s="140" t="s">
        <v>172</v>
      </c>
      <c r="E5" s="140" t="s">
        <v>550</v>
      </c>
      <c r="F5" s="140">
        <v>2</v>
      </c>
      <c r="G5" s="191">
        <f>(Resultados_Tratados!E101)</f>
        <v>-3.7383333333333324E-2</v>
      </c>
      <c r="H5" s="191">
        <f>(Resultados_Tratados!D101)</f>
        <v>-4.2142857142857147E-3</v>
      </c>
      <c r="I5" s="191">
        <f t="shared" ref="I5:I6" si="0">G5-H5</f>
        <v>-3.3169047619047612E-2</v>
      </c>
      <c r="J5" s="248">
        <v>6.22</v>
      </c>
      <c r="K5" s="248">
        <v>0.5</v>
      </c>
      <c r="L5" s="195">
        <f t="shared" ref="L5:L12" si="1">I5/(J5*K5)</f>
        <v>-1.0665288623487978E-2</v>
      </c>
      <c r="M5" s="158">
        <f>'reta calibração BSA_03.12,21'!R20</f>
        <v>9.9278196665082028</v>
      </c>
      <c r="N5" s="195">
        <f t="shared" ref="N5:N11" si="2">L5/M5</f>
        <v>-1.0742830733990515E-3</v>
      </c>
      <c r="O5" s="344"/>
      <c r="P5" s="347"/>
    </row>
    <row r="6" spans="1:16" ht="15.75" thickBot="1" x14ac:dyDescent="0.3">
      <c r="B6" s="363"/>
      <c r="C6" s="259" t="s">
        <v>168</v>
      </c>
      <c r="D6" s="145" t="s">
        <v>172</v>
      </c>
      <c r="E6" s="145" t="s">
        <v>550</v>
      </c>
      <c r="F6" s="145">
        <v>3</v>
      </c>
      <c r="G6" s="191">
        <f>(Resultados_Tratados!E102)</f>
        <v>-3.2149999999999984E-2</v>
      </c>
      <c r="H6" s="191">
        <f>(Resultados_Tratados!D102)</f>
        <v>-4.581351981351978E-3</v>
      </c>
      <c r="I6" s="191">
        <f t="shared" si="0"/>
        <v>-2.7568648018648008E-2</v>
      </c>
      <c r="J6" s="249">
        <v>6.22</v>
      </c>
      <c r="K6" s="249">
        <v>0.5</v>
      </c>
      <c r="L6" s="196">
        <f t="shared" si="1"/>
        <v>-8.8645170477967879E-3</v>
      </c>
      <c r="M6" s="163">
        <f>'reta calibração BSA_03.12,21'!R21</f>
        <v>9.6809954206557887</v>
      </c>
      <c r="N6" s="196">
        <f t="shared" si="2"/>
        <v>-9.1566173338777468E-4</v>
      </c>
      <c r="O6" s="345"/>
      <c r="P6" s="348"/>
    </row>
    <row r="7" spans="1:16" ht="15.75" thickBot="1" x14ac:dyDescent="0.3">
      <c r="B7" s="352" t="s">
        <v>534</v>
      </c>
      <c r="C7" s="260" t="s">
        <v>168</v>
      </c>
      <c r="D7" s="164" t="s">
        <v>548</v>
      </c>
      <c r="E7" s="164" t="s">
        <v>550</v>
      </c>
      <c r="F7" s="164">
        <v>1</v>
      </c>
      <c r="G7" s="190">
        <f>(Resultados_Tratados!E103)</f>
        <v>-8.0363636363636366E-3</v>
      </c>
      <c r="H7" s="190">
        <f>(Resultados_Tratados!D103)</f>
        <v>-7.0959595959595948E-3</v>
      </c>
      <c r="I7" s="190">
        <f>G7-H7</f>
        <v>-9.4040404040404181E-4</v>
      </c>
      <c r="J7" s="247">
        <v>6.22</v>
      </c>
      <c r="K7" s="247">
        <v>0.5</v>
      </c>
      <c r="L7" s="190">
        <f t="shared" si="1"/>
        <v>-3.0238072038715172E-4</v>
      </c>
      <c r="M7" s="252">
        <f>'reta calibração BSA_03.12,21'!R22</f>
        <v>14.535205589086598</v>
      </c>
      <c r="N7" s="190">
        <f t="shared" si="2"/>
        <v>-2.0803332882624437E-5</v>
      </c>
      <c r="O7" s="365">
        <f t="shared" ref="O7" si="3">AVERAGE(N7:N9)</f>
        <v>-2.4194185942776607E-5</v>
      </c>
      <c r="P7" s="368">
        <f>_xlfn.STDEV.S(N7:N9)</f>
        <v>3.7252023416232984E-6</v>
      </c>
    </row>
    <row r="8" spans="1:16" ht="15.75" thickBot="1" x14ac:dyDescent="0.3">
      <c r="B8" s="353"/>
      <c r="C8" s="261" t="s">
        <v>168</v>
      </c>
      <c r="D8" s="161" t="s">
        <v>548</v>
      </c>
      <c r="E8" s="161" t="s">
        <v>550</v>
      </c>
      <c r="F8" s="161">
        <v>2</v>
      </c>
      <c r="G8" s="190">
        <f>(Resultados_Tratados!E104)</f>
        <v>-6.3114379084967306E-3</v>
      </c>
      <c r="H8" s="190">
        <f>(Resultados_Tratados!D104)</f>
        <v>-5.2809523809523827E-3</v>
      </c>
      <c r="I8" s="190">
        <f t="shared" ref="I8:I9" si="4">G8-H8</f>
        <v>-1.0304855275443479E-3</v>
      </c>
      <c r="J8" s="248">
        <v>6.22</v>
      </c>
      <c r="K8" s="248">
        <v>0.5</v>
      </c>
      <c r="L8" s="197">
        <f t="shared" si="1"/>
        <v>-3.3134582879239483E-4</v>
      </c>
      <c r="M8" s="253">
        <f>'reta calibração BSA_03.12,21'!R23</f>
        <v>14.041557097381769</v>
      </c>
      <c r="N8" s="197">
        <f t="shared" si="2"/>
        <v>-2.3597513188489515E-5</v>
      </c>
      <c r="O8" s="366"/>
      <c r="P8" s="369"/>
    </row>
    <row r="9" spans="1:16" ht="15.75" thickBot="1" x14ac:dyDescent="0.3">
      <c r="B9" s="354"/>
      <c r="C9" s="262" t="s">
        <v>168</v>
      </c>
      <c r="D9" s="165" t="s">
        <v>548</v>
      </c>
      <c r="E9" s="165" t="s">
        <v>550</v>
      </c>
      <c r="F9" s="165">
        <v>3</v>
      </c>
      <c r="G9" s="190">
        <f>(Resultados_Tratados!E105)</f>
        <v>-8.3699999999999834E-3</v>
      </c>
      <c r="H9" s="190">
        <f>(Resultados_Tratados!D105)</f>
        <v>-7.0143356643356646E-3</v>
      </c>
      <c r="I9" s="190">
        <f t="shared" si="4"/>
        <v>-1.3556643356643187E-3</v>
      </c>
      <c r="J9" s="249">
        <v>6.22</v>
      </c>
      <c r="K9" s="249">
        <v>0.5</v>
      </c>
      <c r="L9" s="198">
        <f t="shared" si="1"/>
        <v>-4.3590493108177454E-4</v>
      </c>
      <c r="M9" s="254">
        <f>'reta calibração BSA_03.12,21'!R24</f>
        <v>15.467652740084603</v>
      </c>
      <c r="N9" s="198">
        <f t="shared" si="2"/>
        <v>-2.8181711757215872E-5</v>
      </c>
      <c r="O9" s="367"/>
      <c r="P9" s="370"/>
    </row>
    <row r="10" spans="1:16" ht="15.75" thickBot="1" x14ac:dyDescent="0.3">
      <c r="B10" s="349" t="s">
        <v>535</v>
      </c>
      <c r="C10" s="212" t="s">
        <v>168</v>
      </c>
      <c r="D10" s="159" t="s">
        <v>548</v>
      </c>
      <c r="E10" s="159" t="s">
        <v>550</v>
      </c>
      <c r="F10" s="159">
        <v>1</v>
      </c>
      <c r="G10" s="191">
        <f>(Resultados_Tratados!E106)</f>
        <v>-8.3768065268065295E-3</v>
      </c>
      <c r="H10" s="191">
        <f>(Resultados_Tratados!D106)</f>
        <v>-6.8020146520146509E-3</v>
      </c>
      <c r="I10" s="191">
        <f>G10-H10</f>
        <v>-1.5747918747918786E-3</v>
      </c>
      <c r="J10" s="247">
        <v>6.22</v>
      </c>
      <c r="K10" s="247">
        <v>0.5</v>
      </c>
      <c r="L10" s="191">
        <f t="shared" si="1"/>
        <v>-5.063639468784176E-4</v>
      </c>
      <c r="M10" s="162">
        <f>'reta calibração BSA_03.12,21'!R25</f>
        <v>14.727180002527364</v>
      </c>
      <c r="N10" s="191">
        <f t="shared" si="2"/>
        <v>-3.4382953613082709E-5</v>
      </c>
      <c r="O10" s="343">
        <f>AVERAGE(N10:N12)</f>
        <v>-3.6346469673700296E-5</v>
      </c>
      <c r="P10" s="346">
        <f>_xlfn.STDEV.S(N10:N12)</f>
        <v>1.7047009025211642E-6</v>
      </c>
    </row>
    <row r="11" spans="1:16" ht="15.75" thickBot="1" x14ac:dyDescent="0.3">
      <c r="B11" s="350"/>
      <c r="C11" s="213" t="s">
        <v>168</v>
      </c>
      <c r="D11" s="142" t="s">
        <v>548</v>
      </c>
      <c r="E11" s="142" t="s">
        <v>550</v>
      </c>
      <c r="F11" s="142">
        <v>2</v>
      </c>
      <c r="G11" s="191">
        <f>(Resultados_Tratados!E107)</f>
        <v>-8.1995421245421255E-3</v>
      </c>
      <c r="H11" s="191">
        <f>(Resultados_Tratados!D107)</f>
        <v>-6.6730769230769205E-3</v>
      </c>
      <c r="I11" s="191">
        <f>G11-H11</f>
        <v>-1.526465201465205E-3</v>
      </c>
      <c r="J11" s="248">
        <v>6.22</v>
      </c>
      <c r="K11" s="248">
        <v>0.5</v>
      </c>
      <c r="L11" s="195">
        <f t="shared" si="1"/>
        <v>-4.9082482362225249E-4</v>
      </c>
      <c r="M11" s="158">
        <f>'reta calibração BSA_03.12,21'!R26</f>
        <v>13.191384695001233</v>
      </c>
      <c r="N11" s="195">
        <f t="shared" si="2"/>
        <v>-3.7207983465772664E-5</v>
      </c>
      <c r="O11" s="344"/>
      <c r="P11" s="347"/>
    </row>
    <row r="12" spans="1:16" ht="15.75" thickBot="1" x14ac:dyDescent="0.3">
      <c r="B12" s="351"/>
      <c r="C12" s="213" t="s">
        <v>168</v>
      </c>
      <c r="D12" s="184" t="s">
        <v>548</v>
      </c>
      <c r="E12" s="184" t="s">
        <v>550</v>
      </c>
      <c r="F12" s="184">
        <v>3</v>
      </c>
      <c r="G12" s="214">
        <f>(Resultados_Tratados!E108)</f>
        <v>-6.626879084967321E-3</v>
      </c>
      <c r="H12" s="214">
        <f>(Resultados_Tratados!D108)</f>
        <v>-5.349264705882352E-3</v>
      </c>
      <c r="I12" s="191">
        <f t="shared" ref="I12" si="5">G12-H12</f>
        <v>-1.277614379084969E-3</v>
      </c>
      <c r="J12" s="249">
        <v>6.22</v>
      </c>
      <c r="K12" s="249">
        <v>0.5</v>
      </c>
      <c r="L12" s="196">
        <f t="shared" si="1"/>
        <v>-4.1080848202089035E-4</v>
      </c>
      <c r="M12" s="163">
        <f>'reta calibração BSA_03.12,21'!R27</f>
        <v>10.969966482329507</v>
      </c>
      <c r="N12" s="195">
        <f>L12/M12</f>
        <v>-3.7448471942245522E-5</v>
      </c>
      <c r="O12" s="345"/>
      <c r="P12" s="348"/>
    </row>
    <row r="13" spans="1:16" ht="15.75" thickBot="1" x14ac:dyDescent="0.3"/>
    <row r="14" spans="1:16" ht="15.75" customHeight="1" thickBot="1" x14ac:dyDescent="0.3">
      <c r="A14" s="266"/>
      <c r="B14" s="269">
        <v>183</v>
      </c>
      <c r="C14" s="263" t="s">
        <v>168</v>
      </c>
      <c r="D14" s="263" t="s">
        <v>228</v>
      </c>
      <c r="E14" s="261" t="s">
        <v>550</v>
      </c>
      <c r="F14" s="161">
        <v>1</v>
      </c>
      <c r="G14" s="192">
        <f t="shared" ref="G14:G20" si="6">(G62)</f>
        <v>-3.4899999999999987E-2</v>
      </c>
      <c r="H14" s="192">
        <f t="shared" ref="H14:H20" si="7">(F62)</f>
        <v>-5.3713095238095213E-3</v>
      </c>
      <c r="I14" s="190">
        <f t="shared" ref="I14:I20" si="8">G14-H14</f>
        <v>-2.9528690476190465E-2</v>
      </c>
      <c r="J14" s="175">
        <v>6.22</v>
      </c>
      <c r="K14" s="175">
        <v>0.5</v>
      </c>
      <c r="L14" s="235">
        <f t="shared" ref="L14:L21" si="9">I14/(J14*K14)</f>
        <v>-9.4947557801255515E-3</v>
      </c>
      <c r="M14" s="192">
        <f t="shared" ref="M14:M20" si="10">N62</f>
        <v>6.3682311233825457</v>
      </c>
      <c r="N14" s="231">
        <f>L14/M14</f>
        <v>-1.4909565303406142E-3</v>
      </c>
      <c r="O14" s="210"/>
      <c r="P14" s="211"/>
    </row>
    <row r="15" spans="1:16" ht="15.75" thickBot="1" x14ac:dyDescent="0.3">
      <c r="A15" s="266"/>
      <c r="B15" s="224" t="s">
        <v>556</v>
      </c>
      <c r="C15" s="264" t="s">
        <v>167</v>
      </c>
      <c r="D15" s="264" t="s">
        <v>547</v>
      </c>
      <c r="E15" s="213" t="s">
        <v>554</v>
      </c>
      <c r="F15" s="142">
        <v>1</v>
      </c>
      <c r="G15" s="189">
        <f t="shared" si="6"/>
        <v>-4.7866666666666668E-2</v>
      </c>
      <c r="H15" s="189">
        <f t="shared" si="7"/>
        <v>-6.4531313131313195E-3</v>
      </c>
      <c r="I15" s="191">
        <f t="shared" si="8"/>
        <v>-4.1413535353535348E-2</v>
      </c>
      <c r="J15" s="174">
        <v>6.22</v>
      </c>
      <c r="K15" s="174">
        <v>0.5</v>
      </c>
      <c r="L15" s="238">
        <f t="shared" si="9"/>
        <v>-1.331624930981844E-2</v>
      </c>
      <c r="M15" s="189">
        <f t="shared" si="10"/>
        <v>9.668555282215836</v>
      </c>
      <c r="N15" s="191">
        <f>L15/M15</f>
        <v>-1.3772739484990179E-3</v>
      </c>
      <c r="O15" s="215"/>
      <c r="P15" s="216"/>
    </row>
    <row r="16" spans="1:16" ht="15.75" thickBot="1" x14ac:dyDescent="0.3">
      <c r="A16" s="266"/>
      <c r="B16" s="223" t="s">
        <v>557</v>
      </c>
      <c r="C16" s="263" t="s">
        <v>167</v>
      </c>
      <c r="D16" s="263" t="s">
        <v>547</v>
      </c>
      <c r="E16" s="261" t="s">
        <v>555</v>
      </c>
      <c r="F16" s="161">
        <v>1</v>
      </c>
      <c r="G16" s="192">
        <f t="shared" si="6"/>
        <v>-3.6533333333333334E-2</v>
      </c>
      <c r="H16" s="192">
        <f t="shared" si="7"/>
        <v>-6.7170634920634947E-3</v>
      </c>
      <c r="I16" s="190">
        <f t="shared" si="8"/>
        <v>-2.9816269841269838E-2</v>
      </c>
      <c r="J16" s="175">
        <v>6.22</v>
      </c>
      <c r="K16" s="175">
        <v>0.5</v>
      </c>
      <c r="L16" s="235">
        <f t="shared" si="9"/>
        <v>-9.5872250293472152E-3</v>
      </c>
      <c r="M16" s="192">
        <f t="shared" si="10"/>
        <v>7.6232839725163331</v>
      </c>
      <c r="N16" s="231">
        <f>L16/M16</f>
        <v>-1.257624019243063E-3</v>
      </c>
      <c r="O16" s="227"/>
      <c r="P16" s="226"/>
    </row>
    <row r="17" spans="1:16" ht="15.75" thickBot="1" x14ac:dyDescent="0.3">
      <c r="A17" s="266"/>
      <c r="B17" s="224" t="s">
        <v>558</v>
      </c>
      <c r="C17" s="265" t="s">
        <v>553</v>
      </c>
      <c r="D17" s="265" t="s">
        <v>545</v>
      </c>
      <c r="E17" s="205" t="s">
        <v>554</v>
      </c>
      <c r="F17" s="228">
        <v>1</v>
      </c>
      <c r="G17" s="189">
        <f t="shared" si="6"/>
        <v>-5.7857142857142873E-3</v>
      </c>
      <c r="H17" s="189">
        <f t="shared" si="7"/>
        <v>-5.6164086687306497E-3</v>
      </c>
      <c r="I17" s="191">
        <f t="shared" si="8"/>
        <v>-1.6930561698363759E-4</v>
      </c>
      <c r="J17" s="174">
        <v>6.22</v>
      </c>
      <c r="K17" s="174">
        <v>0.5</v>
      </c>
      <c r="L17" s="238">
        <f t="shared" si="9"/>
        <v>-5.4439105139433311E-5</v>
      </c>
      <c r="M17" s="189">
        <f t="shared" si="10"/>
        <v>7.2514164616618766</v>
      </c>
      <c r="N17" s="191">
        <f t="shared" ref="N17:N21" si="11">L17/M17</f>
        <v>-7.5073753420799913E-6</v>
      </c>
      <c r="O17" s="215"/>
      <c r="P17" s="216"/>
    </row>
    <row r="18" spans="1:16" s="139" customFormat="1" ht="15.75" thickBot="1" x14ac:dyDescent="0.3">
      <c r="A18" s="266"/>
      <c r="B18" s="223" t="s">
        <v>534</v>
      </c>
      <c r="C18" s="263" t="s">
        <v>553</v>
      </c>
      <c r="D18" s="263" t="s">
        <v>545</v>
      </c>
      <c r="E18" s="261" t="s">
        <v>554</v>
      </c>
      <c r="F18" s="161">
        <v>1</v>
      </c>
      <c r="G18" s="192">
        <f t="shared" si="6"/>
        <v>-3.8426436781609191E-3</v>
      </c>
      <c r="H18" s="192">
        <f t="shared" si="7"/>
        <v>-3.881037037037037E-3</v>
      </c>
      <c r="I18" s="190">
        <f t="shared" si="8"/>
        <v>3.8393358876117906E-5</v>
      </c>
      <c r="J18" s="175">
        <v>6.22</v>
      </c>
      <c r="K18" s="175">
        <v>0.5</v>
      </c>
      <c r="L18" s="235">
        <f t="shared" si="9"/>
        <v>1.2345131471420549E-5</v>
      </c>
      <c r="M18" s="192">
        <f t="shared" si="10"/>
        <v>2.0824580607849494</v>
      </c>
      <c r="N18" s="231">
        <f t="shared" si="11"/>
        <v>5.9281537063787244E-6</v>
      </c>
      <c r="O18" s="227"/>
      <c r="P18" s="226"/>
    </row>
    <row r="19" spans="1:16" s="139" customFormat="1" ht="15.75" thickBot="1" x14ac:dyDescent="0.3">
      <c r="A19" s="266"/>
      <c r="B19" s="224" t="s">
        <v>559</v>
      </c>
      <c r="C19" s="265" t="s">
        <v>553</v>
      </c>
      <c r="D19" s="265" t="s">
        <v>545</v>
      </c>
      <c r="E19" s="205" t="s">
        <v>554</v>
      </c>
      <c r="F19" s="228">
        <v>1</v>
      </c>
      <c r="G19" s="189">
        <f t="shared" si="6"/>
        <v>-7.2804761904761914E-3</v>
      </c>
      <c r="H19" s="189">
        <f t="shared" si="7"/>
        <v>-7.3589743589743545E-3</v>
      </c>
      <c r="I19" s="191">
        <f t="shared" si="8"/>
        <v>7.8498168498163101E-5</v>
      </c>
      <c r="J19" s="174">
        <v>6.22</v>
      </c>
      <c r="K19" s="174">
        <v>0.5</v>
      </c>
      <c r="L19" s="238">
        <f t="shared" si="9"/>
        <v>2.5240568648927045E-5</v>
      </c>
      <c r="M19" s="189">
        <f t="shared" si="10"/>
        <v>4.4531134424821008</v>
      </c>
      <c r="N19" s="191">
        <f t="shared" si="11"/>
        <v>5.6680722319210261E-6</v>
      </c>
      <c r="O19" s="215"/>
      <c r="P19" s="216"/>
    </row>
    <row r="20" spans="1:16" s="139" customFormat="1" ht="15.75" thickBot="1" x14ac:dyDescent="0.3">
      <c r="A20" s="266"/>
      <c r="B20" s="223" t="s">
        <v>535</v>
      </c>
      <c r="C20" s="263" t="s">
        <v>553</v>
      </c>
      <c r="D20" s="263" t="s">
        <v>545</v>
      </c>
      <c r="E20" s="261">
        <v>1</v>
      </c>
      <c r="F20" s="161">
        <v>1</v>
      </c>
      <c r="G20" s="192">
        <f t="shared" si="6"/>
        <v>-6.9928571428571496E-3</v>
      </c>
      <c r="H20" s="192">
        <f t="shared" si="7"/>
        <v>-7.0515151515151524E-3</v>
      </c>
      <c r="I20" s="190">
        <f t="shared" si="8"/>
        <v>5.8658008658002761E-5</v>
      </c>
      <c r="J20" s="175">
        <v>6.22</v>
      </c>
      <c r="K20" s="175">
        <v>0.5</v>
      </c>
      <c r="L20" s="235">
        <f t="shared" si="9"/>
        <v>1.8861096031512143E-5</v>
      </c>
      <c r="M20" s="192">
        <f t="shared" si="10"/>
        <v>4.1184326827130917</v>
      </c>
      <c r="N20" s="231">
        <f t="shared" si="11"/>
        <v>4.5796781165516236E-6</v>
      </c>
      <c r="O20" s="227"/>
      <c r="P20" s="226"/>
    </row>
    <row r="21" spans="1:16" s="139" customFormat="1" ht="15.75" thickBot="1" x14ac:dyDescent="0.3">
      <c r="A21" s="266"/>
      <c r="B21" s="223" t="s">
        <v>470</v>
      </c>
      <c r="C21" s="263" t="s">
        <v>546</v>
      </c>
      <c r="D21" s="263" t="s">
        <v>546</v>
      </c>
      <c r="E21" s="261" t="s">
        <v>550</v>
      </c>
      <c r="F21" s="161">
        <v>1</v>
      </c>
      <c r="G21" s="192">
        <f t="shared" ref="G21" si="12">(G70)</f>
        <v>-6.6488095238095195E-3</v>
      </c>
      <c r="H21" s="192">
        <f t="shared" ref="H21" si="13">(F70)</f>
        <v>-5.233333333333326E-3</v>
      </c>
      <c r="I21" s="190">
        <f>G21-H21</f>
        <v>-1.4154761904761936E-3</v>
      </c>
      <c r="J21" s="175">
        <v>6.22</v>
      </c>
      <c r="K21" s="175">
        <v>0.5</v>
      </c>
      <c r="L21" s="235">
        <f t="shared" si="9"/>
        <v>-4.551370387383259E-4</v>
      </c>
      <c r="M21" s="192">
        <f t="shared" ref="M21" si="14">N70</f>
        <v>6.414714562239352</v>
      </c>
      <c r="N21" s="231">
        <f t="shared" si="11"/>
        <v>-7.0952032911568755E-5</v>
      </c>
      <c r="O21" s="227"/>
      <c r="P21" s="226"/>
    </row>
    <row r="22" spans="1:16" s="139" customFormat="1" x14ac:dyDescent="0.25">
      <c r="A22" s="220"/>
      <c r="B22" s="205"/>
      <c r="C22" s="205"/>
      <c r="D22" s="205"/>
      <c r="E22" s="205"/>
      <c r="F22" s="221"/>
      <c r="G22" s="221"/>
      <c r="H22" s="221"/>
      <c r="I22" s="222"/>
      <c r="J22" s="221"/>
      <c r="K22" s="221"/>
      <c r="L22" s="221"/>
      <c r="N22" s="221"/>
      <c r="O22" s="222"/>
      <c r="P22" s="222"/>
    </row>
    <row r="23" spans="1:16" s="139" customFormat="1" x14ac:dyDescent="0.25">
      <c r="A23" s="220"/>
      <c r="B23" s="205"/>
      <c r="C23" s="205"/>
      <c r="D23" s="205"/>
      <c r="E23" s="205"/>
      <c r="F23" s="221"/>
      <c r="G23" s="221"/>
      <c r="H23" s="221"/>
      <c r="I23" s="222"/>
      <c r="J23" s="221"/>
      <c r="K23" s="221"/>
      <c r="L23" s="221"/>
      <c r="N23" s="221"/>
      <c r="O23" s="222"/>
      <c r="P23" s="222"/>
    </row>
    <row r="24" spans="1:16" s="139" customFormat="1" x14ac:dyDescent="0.25">
      <c r="A24" s="220"/>
      <c r="B24" s="205"/>
      <c r="C24" s="205"/>
      <c r="D24" s="205"/>
      <c r="E24" s="205"/>
      <c r="G24" s="221"/>
      <c r="H24" s="221"/>
      <c r="I24" s="222"/>
      <c r="J24" s="221"/>
      <c r="K24" s="221"/>
      <c r="L24" s="221"/>
      <c r="N24" s="221"/>
      <c r="O24" s="222"/>
      <c r="P24" s="222"/>
    </row>
    <row r="25" spans="1:16" s="139" customFormat="1" x14ac:dyDescent="0.25">
      <c r="A25" s="220"/>
      <c r="B25" s="205"/>
      <c r="C25" s="205"/>
      <c r="D25" s="205"/>
      <c r="E25" s="205"/>
      <c r="F25" s="221"/>
      <c r="G25" s="221"/>
      <c r="H25" s="221"/>
      <c r="I25" s="222"/>
      <c r="J25" s="221"/>
      <c r="K25" s="221"/>
      <c r="L25" s="221"/>
      <c r="N25" s="221"/>
      <c r="O25" s="222"/>
      <c r="P25" s="222"/>
    </row>
    <row r="26" spans="1:16" s="139" customFormat="1" x14ac:dyDescent="0.25">
      <c r="A26" s="220"/>
      <c r="B26" s="205"/>
      <c r="C26" s="205"/>
      <c r="D26" s="205"/>
      <c r="E26" s="205"/>
      <c r="F26" s="221"/>
      <c r="G26" s="221"/>
      <c r="H26" s="221"/>
      <c r="I26" s="222"/>
      <c r="J26" s="221"/>
      <c r="K26" s="221"/>
      <c r="L26" s="221"/>
      <c r="N26" s="221"/>
      <c r="O26" s="222"/>
      <c r="P26" s="222"/>
    </row>
    <row r="27" spans="1:16" s="139" customFormat="1" x14ac:dyDescent="0.25">
      <c r="A27" s="220"/>
      <c r="B27" s="205"/>
      <c r="C27" s="205"/>
      <c r="D27" s="205"/>
      <c r="E27" s="205"/>
      <c r="F27" s="221"/>
      <c r="G27" s="221"/>
      <c r="H27" s="221"/>
      <c r="I27" s="222"/>
      <c r="J27" s="221"/>
      <c r="K27" s="221"/>
      <c r="L27" s="221"/>
      <c r="N27" s="221"/>
      <c r="O27" s="222"/>
      <c r="P27" s="222"/>
    </row>
    <row r="28" spans="1:16" s="139" customFormat="1" x14ac:dyDescent="0.25">
      <c r="A28" s="220"/>
      <c r="B28" s="205"/>
      <c r="C28" s="205"/>
      <c r="D28" s="205"/>
      <c r="E28" s="205"/>
      <c r="F28" s="221"/>
      <c r="G28" s="221"/>
      <c r="H28" s="221"/>
      <c r="I28" s="222"/>
      <c r="J28" s="221"/>
      <c r="K28" s="221"/>
      <c r="L28" s="221"/>
      <c r="N28" s="221"/>
      <c r="O28" s="222"/>
      <c r="P28" s="222"/>
    </row>
    <row r="29" spans="1:16" s="139" customFormat="1" x14ac:dyDescent="0.25">
      <c r="A29" s="220"/>
      <c r="B29" s="205"/>
      <c r="C29" s="205"/>
      <c r="D29" s="205"/>
      <c r="E29" s="205"/>
      <c r="F29" s="221"/>
      <c r="G29" s="221"/>
      <c r="H29" s="221"/>
      <c r="I29" s="222"/>
      <c r="J29" s="221"/>
      <c r="K29" s="221"/>
      <c r="L29" s="221"/>
      <c r="N29" s="221"/>
      <c r="O29" s="222"/>
      <c r="P29" s="222"/>
    </row>
    <row r="30" spans="1:16" s="139" customFormat="1" x14ac:dyDescent="0.25">
      <c r="A30" s="220"/>
      <c r="B30" s="205"/>
      <c r="C30" s="205"/>
      <c r="D30" s="205"/>
      <c r="E30" s="205"/>
      <c r="F30" s="221"/>
      <c r="G30" s="221"/>
      <c r="H30" s="221"/>
      <c r="I30" s="222"/>
      <c r="J30" s="221"/>
      <c r="K30" s="221"/>
      <c r="L30" s="221"/>
      <c r="N30" s="221"/>
      <c r="O30" s="222"/>
      <c r="P30" s="222"/>
    </row>
    <row r="31" spans="1:16" s="139" customFormat="1" x14ac:dyDescent="0.25">
      <c r="A31" s="220"/>
      <c r="B31" s="205"/>
      <c r="C31" s="205"/>
      <c r="D31" s="205"/>
      <c r="E31" s="205"/>
      <c r="F31" s="221"/>
      <c r="G31" s="221"/>
      <c r="H31" s="221"/>
      <c r="I31" s="222"/>
      <c r="J31" s="221"/>
      <c r="K31" s="221"/>
      <c r="L31" s="221"/>
      <c r="N31" s="221"/>
      <c r="O31" s="222"/>
      <c r="P31" s="222"/>
    </row>
    <row r="32" spans="1:16" x14ac:dyDescent="0.25">
      <c r="B32" s="205"/>
      <c r="C32" s="205"/>
      <c r="D32" s="205"/>
      <c r="E32" s="205"/>
      <c r="F32" s="206"/>
      <c r="G32" s="206"/>
      <c r="H32" s="206"/>
      <c r="I32" s="207"/>
      <c r="J32" s="208"/>
      <c r="K32" s="208"/>
      <c r="L32" s="206"/>
      <c r="M32" s="189"/>
      <c r="N32" s="206"/>
      <c r="O32" s="207"/>
      <c r="P32" s="207"/>
    </row>
    <row r="33" spans="2:16" x14ac:dyDescent="0.25">
      <c r="B33" s="205"/>
      <c r="C33" s="205"/>
      <c r="D33" s="205"/>
      <c r="E33" s="205"/>
      <c r="F33" s="206"/>
      <c r="G33" s="206"/>
      <c r="H33" s="206"/>
      <c r="I33" s="207"/>
      <c r="J33" s="208"/>
      <c r="K33" s="208"/>
      <c r="L33" s="206"/>
      <c r="M33" s="189"/>
      <c r="N33" s="206"/>
      <c r="O33" s="207"/>
      <c r="P33" s="207"/>
    </row>
    <row r="34" spans="2:16" x14ac:dyDescent="0.25">
      <c r="B34" s="205"/>
      <c r="C34" s="205"/>
      <c r="D34" s="205"/>
      <c r="E34" s="205"/>
      <c r="F34" s="206"/>
      <c r="G34" s="206"/>
      <c r="H34" s="206"/>
      <c r="I34" s="207"/>
      <c r="J34" s="208"/>
      <c r="K34" s="208"/>
      <c r="L34" s="206"/>
      <c r="M34" s="189"/>
      <c r="N34" s="206"/>
      <c r="O34" s="207"/>
      <c r="P34" s="207"/>
    </row>
    <row r="36" spans="2:16" x14ac:dyDescent="0.25">
      <c r="B36" s="138" t="s">
        <v>472</v>
      </c>
      <c r="G36" s="204" t="s">
        <v>505</v>
      </c>
    </row>
    <row r="37" spans="2:16" x14ac:dyDescent="0.25">
      <c r="B37" s="138" t="s">
        <v>467</v>
      </c>
      <c r="F37" s="138" t="s">
        <v>465</v>
      </c>
      <c r="G37" s="138" t="s">
        <v>466</v>
      </c>
      <c r="H37" s="138" t="s">
        <v>475</v>
      </c>
    </row>
    <row r="38" spans="2:16" ht="15" customHeight="1" x14ac:dyDescent="0.25">
      <c r="H38" s="138" t="s">
        <v>43</v>
      </c>
    </row>
    <row r="39" spans="2:16" x14ac:dyDescent="0.25">
      <c r="B39" s="138" t="s">
        <v>476</v>
      </c>
      <c r="F39" s="138">
        <v>-2.866944965603501E-3</v>
      </c>
      <c r="G39" s="138">
        <v>-2.9226246489404387E-3</v>
      </c>
    </row>
    <row r="40" spans="2:16" x14ac:dyDescent="0.25">
      <c r="B40" s="138" t="s">
        <v>477</v>
      </c>
      <c r="F40" s="138">
        <v>-3.7990579710144926E-3</v>
      </c>
      <c r="G40" s="138">
        <v>-3.7859487179487186E-3</v>
      </c>
    </row>
    <row r="41" spans="2:16" x14ac:dyDescent="0.25">
      <c r="B41" s="138" t="s">
        <v>478</v>
      </c>
    </row>
    <row r="42" spans="2:16" x14ac:dyDescent="0.25">
      <c r="B42" s="138" t="s">
        <v>479</v>
      </c>
      <c r="F42" s="138">
        <v>-6.0756666666666676E-3</v>
      </c>
      <c r="G42" s="138">
        <v>-5.9578205128205117E-3</v>
      </c>
    </row>
    <row r="43" spans="2:16" x14ac:dyDescent="0.25">
      <c r="B43" s="138" t="s">
        <v>480</v>
      </c>
      <c r="F43" s="138">
        <v>-7.7230994152046786E-3</v>
      </c>
      <c r="G43" s="138">
        <v>-6.1132163742690067E-3</v>
      </c>
    </row>
    <row r="44" spans="2:16" x14ac:dyDescent="0.25">
      <c r="B44" s="138" t="s">
        <v>481</v>
      </c>
      <c r="F44" s="138">
        <v>-6.3898830409356757E-3</v>
      </c>
      <c r="G44" s="138">
        <v>-7.6405263157894743E-3</v>
      </c>
    </row>
    <row r="45" spans="2:16" x14ac:dyDescent="0.25">
      <c r="B45" s="138" t="s">
        <v>482</v>
      </c>
      <c r="G45" s="138">
        <v>-1.0142260787992495E-3</v>
      </c>
      <c r="H45" s="138">
        <v>0</v>
      </c>
      <c r="J45" s="170" t="s">
        <v>154</v>
      </c>
      <c r="K45" s="170" t="s">
        <v>123</v>
      </c>
      <c r="L45" s="138" t="s">
        <v>155</v>
      </c>
      <c r="M45" s="138" t="s">
        <v>156</v>
      </c>
      <c r="N45" s="138" t="s">
        <v>157</v>
      </c>
    </row>
    <row r="46" spans="2:16" x14ac:dyDescent="0.25">
      <c r="I46" s="138" t="s">
        <v>490</v>
      </c>
      <c r="J46" s="170" t="s">
        <v>491</v>
      </c>
      <c r="K46" s="170">
        <v>0.37</v>
      </c>
      <c r="L46" s="138">
        <v>25</v>
      </c>
      <c r="M46" s="138">
        <v>9.25</v>
      </c>
      <c r="N46" s="138">
        <v>8.5994361885092765</v>
      </c>
    </row>
    <row r="47" spans="2:16" x14ac:dyDescent="0.25">
      <c r="I47" s="138" t="s">
        <v>490</v>
      </c>
      <c r="J47" s="170" t="s">
        <v>492</v>
      </c>
      <c r="K47" s="170">
        <v>0.46500000000000002</v>
      </c>
      <c r="L47" s="138">
        <v>25</v>
      </c>
      <c r="M47" s="138">
        <v>11.625</v>
      </c>
      <c r="N47" s="138">
        <v>10.807399534207605</v>
      </c>
    </row>
    <row r="48" spans="2:16" x14ac:dyDescent="0.25">
      <c r="I48" s="138" t="s">
        <v>493</v>
      </c>
      <c r="J48" s="170" t="s">
        <v>494</v>
      </c>
      <c r="K48" s="170">
        <v>0.42899999999999999</v>
      </c>
      <c r="L48" s="138">
        <v>25</v>
      </c>
      <c r="M48" s="138">
        <v>10.725</v>
      </c>
      <c r="N48" s="138">
        <v>9.9706976347850809</v>
      </c>
    </row>
    <row r="49" spans="2:14" x14ac:dyDescent="0.25">
      <c r="F49" s="138" t="s">
        <v>464</v>
      </c>
      <c r="I49" s="138" t="s">
        <v>493</v>
      </c>
      <c r="J49" s="170" t="s">
        <v>495</v>
      </c>
      <c r="K49" s="170">
        <v>0.46600000000000003</v>
      </c>
      <c r="L49" s="138">
        <v>25</v>
      </c>
      <c r="M49" s="138">
        <v>11.65</v>
      </c>
      <c r="N49" s="138">
        <v>10.830641253636008</v>
      </c>
    </row>
    <row r="50" spans="2:14" x14ac:dyDescent="0.25">
      <c r="B50" s="138" t="s">
        <v>467</v>
      </c>
      <c r="F50" s="138" t="s">
        <v>465</v>
      </c>
      <c r="G50" s="138" t="s">
        <v>466</v>
      </c>
      <c r="I50" s="138" t="s">
        <v>493</v>
      </c>
      <c r="J50" s="170" t="s">
        <v>496</v>
      </c>
      <c r="K50" s="170">
        <v>0.35</v>
      </c>
      <c r="L50" s="138">
        <v>25</v>
      </c>
      <c r="M50" s="138">
        <v>8.75</v>
      </c>
      <c r="N50" s="138">
        <v>8.1346017999412084</v>
      </c>
    </row>
    <row r="51" spans="2:14" x14ac:dyDescent="0.25">
      <c r="I51" s="138" t="s">
        <v>497</v>
      </c>
      <c r="J51" s="170" t="s">
        <v>498</v>
      </c>
      <c r="K51" s="170">
        <v>0.28100000000000003</v>
      </c>
      <c r="L51" s="138">
        <v>25</v>
      </c>
      <c r="M51" s="138">
        <v>7.0250000000000004</v>
      </c>
      <c r="N51" s="138">
        <v>6.5309231593813699</v>
      </c>
    </row>
    <row r="52" spans="2:14" x14ac:dyDescent="0.25">
      <c r="B52" s="138" t="s">
        <v>485</v>
      </c>
      <c r="F52" s="138">
        <v>-5.7088220551378445E-3</v>
      </c>
      <c r="G52" s="138">
        <v>-5.7136222910216736E-3</v>
      </c>
      <c r="I52" s="138" t="s">
        <v>497</v>
      </c>
      <c r="J52" s="170" t="s">
        <v>499</v>
      </c>
      <c r="K52" s="170">
        <v>0.38600000000000001</v>
      </c>
      <c r="L52" s="138">
        <v>25</v>
      </c>
      <c r="M52" s="138">
        <v>9.65</v>
      </c>
      <c r="N52" s="138">
        <v>8.9713036993637321</v>
      </c>
    </row>
    <row r="53" spans="2:14" x14ac:dyDescent="0.25">
      <c r="B53" s="138" t="s">
        <v>486</v>
      </c>
      <c r="F53" s="138">
        <v>-6.6554545454545469E-3</v>
      </c>
      <c r="G53" s="138">
        <v>-6.7203030303030296E-3</v>
      </c>
      <c r="I53" s="138" t="s">
        <v>500</v>
      </c>
      <c r="J53" s="170" t="s">
        <v>501</v>
      </c>
      <c r="K53" s="170">
        <v>0.41299999999999998</v>
      </c>
      <c r="L53" s="138">
        <v>25</v>
      </c>
      <c r="M53" s="138">
        <v>10.324999999999999</v>
      </c>
      <c r="N53" s="138">
        <v>9.5988301239306253</v>
      </c>
    </row>
    <row r="54" spans="2:14" x14ac:dyDescent="0.25">
      <c r="I54" s="138" t="s">
        <v>500</v>
      </c>
      <c r="J54" s="170" t="s">
        <v>502</v>
      </c>
      <c r="K54" s="170">
        <v>0.59899999999999998</v>
      </c>
      <c r="L54" s="138">
        <v>25</v>
      </c>
      <c r="M54" s="138">
        <v>14.975</v>
      </c>
      <c r="N54" s="138">
        <v>13.921789937613667</v>
      </c>
    </row>
    <row r="55" spans="2:14" x14ac:dyDescent="0.25">
      <c r="B55" s="138" t="s">
        <v>487</v>
      </c>
      <c r="F55" s="138">
        <v>-6.6302380952380962E-3</v>
      </c>
      <c r="G55" s="138">
        <v>-6.4981372549019617E-3</v>
      </c>
      <c r="I55" s="138" t="s">
        <v>500</v>
      </c>
      <c r="J55" s="170" t="s">
        <v>503</v>
      </c>
      <c r="K55" s="170">
        <v>0.435</v>
      </c>
      <c r="L55" s="138">
        <v>25</v>
      </c>
      <c r="M55" s="138">
        <v>10.875</v>
      </c>
      <c r="N55" s="138">
        <v>10.110147951355501</v>
      </c>
    </row>
    <row r="56" spans="2:14" x14ac:dyDescent="0.25">
      <c r="B56" s="138" t="s">
        <v>488</v>
      </c>
      <c r="F56" s="138">
        <v>-5.763949088407291E-3</v>
      </c>
      <c r="G56" s="138">
        <v>-5.529858961128311E-3</v>
      </c>
    </row>
    <row r="57" spans="2:14" x14ac:dyDescent="0.25">
      <c r="B57" s="138" t="s">
        <v>489</v>
      </c>
      <c r="F57" s="138">
        <v>-5.3106493506493496E-3</v>
      </c>
      <c r="G57" s="138">
        <v>-5.0890316205533586E-3</v>
      </c>
    </row>
    <row r="59" spans="2:14" x14ac:dyDescent="0.25">
      <c r="B59" s="138" t="s">
        <v>472</v>
      </c>
      <c r="G59" s="204" t="s">
        <v>507</v>
      </c>
    </row>
    <row r="61" spans="2:14" x14ac:dyDescent="0.25">
      <c r="B61" s="138" t="s">
        <v>467</v>
      </c>
      <c r="F61" s="138" t="s">
        <v>465</v>
      </c>
      <c r="G61" s="138" t="s">
        <v>466</v>
      </c>
    </row>
    <row r="62" spans="2:14" x14ac:dyDescent="0.25">
      <c r="B62" s="138" t="str">
        <f>'resultados 15-09-2021'!J70</f>
        <v>WT</v>
      </c>
      <c r="F62" s="138">
        <f>'resultados 15-09-2021'!L70</f>
        <v>-5.3713095238095213E-3</v>
      </c>
      <c r="G62" s="138">
        <f>'resultados 15-09-2021'!M70</f>
        <v>-3.4899999999999987E-2</v>
      </c>
      <c r="J62" s="170">
        <v>183</v>
      </c>
      <c r="K62" s="170">
        <v>0.13700000000000001</v>
      </c>
      <c r="L62" s="138">
        <v>50</v>
      </c>
      <c r="M62" s="138">
        <v>6.8500000000000005</v>
      </c>
      <c r="N62" s="138">
        <v>6.3682311233825457</v>
      </c>
    </row>
    <row r="63" spans="2:14" x14ac:dyDescent="0.25">
      <c r="B63" s="138" t="str">
        <f>'resultados 15-09-2021'!J71</f>
        <v>WT+pTA1</v>
      </c>
      <c r="F63" s="138">
        <f>'resultados 15-09-2021'!L71</f>
        <v>-6.4531313131313195E-3</v>
      </c>
      <c r="G63" s="138">
        <f>'resultados 15-09-2021'!M71</f>
        <v>-4.7866666666666668E-2</v>
      </c>
      <c r="J63" s="170" t="s">
        <v>508</v>
      </c>
      <c r="K63" s="170">
        <v>0.20799999999999999</v>
      </c>
      <c r="L63" s="138">
        <v>50</v>
      </c>
      <c r="M63" s="138">
        <v>10.4</v>
      </c>
      <c r="N63" s="138">
        <v>9.668555282215836</v>
      </c>
    </row>
    <row r="64" spans="2:14" x14ac:dyDescent="0.25">
      <c r="B64" s="138" t="str">
        <f>'resultados 15-09-2021'!J72</f>
        <v>WT+FASIIb</v>
      </c>
      <c r="F64" s="138">
        <f>'resultados 15-09-2021'!L72</f>
        <v>-6.7170634920634947E-3</v>
      </c>
      <c r="G64" s="138">
        <f>'resultados 15-09-2021'!M72</f>
        <v>-3.6533333333333334E-2</v>
      </c>
      <c r="J64" s="170" t="s">
        <v>509</v>
      </c>
      <c r="K64" s="170">
        <v>0.16400000000000001</v>
      </c>
      <c r="L64" s="138">
        <v>50</v>
      </c>
      <c r="M64" s="138">
        <v>8.2000000000000011</v>
      </c>
      <c r="N64" s="138">
        <v>7.6232839725163331</v>
      </c>
    </row>
    <row r="65" spans="2:14" x14ac:dyDescent="0.25">
      <c r="B65" s="138" t="str">
        <f>'resultados 15-09-2021'!J73</f>
        <v>fas1∆+pTA1</v>
      </c>
      <c r="F65" s="138">
        <f>'resultados 15-09-2021'!L73</f>
        <v>-5.6164086687306497E-3</v>
      </c>
      <c r="G65" s="138">
        <f>'resultados 15-09-2021'!M73</f>
        <v>-5.7857142857142873E-3</v>
      </c>
      <c r="J65" s="170" t="s">
        <v>518</v>
      </c>
      <c r="K65" s="170">
        <v>0.156</v>
      </c>
      <c r="L65" s="138">
        <v>50</v>
      </c>
      <c r="M65" s="138">
        <v>7.8</v>
      </c>
      <c r="N65" s="138">
        <v>7.2514164616618766</v>
      </c>
    </row>
    <row r="66" spans="2:14" x14ac:dyDescent="0.25">
      <c r="B66" s="138" t="str">
        <f>'resultados 15-09-2021'!J74</f>
        <v>fas1∆+FASIIb</v>
      </c>
      <c r="F66" s="138">
        <f>'resultados 15-09-2021'!L74</f>
        <v>-3.881037037037037E-3</v>
      </c>
      <c r="G66" s="138">
        <f>'resultados 15-09-2021'!M74</f>
        <v>-3.8426436781609191E-3</v>
      </c>
      <c r="J66" s="170" t="s">
        <v>519</v>
      </c>
      <c r="K66" s="170">
        <v>0.224</v>
      </c>
      <c r="L66" s="138">
        <v>10</v>
      </c>
      <c r="M66" s="138">
        <v>2.2400000000000002</v>
      </c>
      <c r="N66" s="138">
        <v>2.0824580607849494</v>
      </c>
    </row>
    <row r="67" spans="2:14" x14ac:dyDescent="0.25">
      <c r="B67" s="138" t="str">
        <f>'resultados 15-09-2021'!J75</f>
        <v>fas2∆+pTA1</v>
      </c>
      <c r="F67" s="138">
        <f>'resultados 15-09-2021'!L75</f>
        <v>-7.3589743589743545E-3</v>
      </c>
      <c r="G67" s="138">
        <f>'resultados 15-09-2021'!M75</f>
        <v>-7.2804761904761914E-3</v>
      </c>
      <c r="J67" s="170" t="s">
        <v>520</v>
      </c>
      <c r="K67" s="170">
        <v>0.47899999999999998</v>
      </c>
      <c r="L67" s="138">
        <v>10</v>
      </c>
      <c r="M67" s="138">
        <v>4.79</v>
      </c>
      <c r="N67" s="138">
        <v>4.4531134424821008</v>
      </c>
    </row>
    <row r="68" spans="2:14" x14ac:dyDescent="0.25">
      <c r="B68" s="138" t="str">
        <f>'resultados 15-09-2021'!J76</f>
        <v>fas2∆+FASIIb</v>
      </c>
      <c r="F68" s="138">
        <f>'resultados 15-09-2021'!L76</f>
        <v>-7.0515151515151524E-3</v>
      </c>
      <c r="G68" s="138">
        <f>'resultados 15-09-2021'!M76</f>
        <v>-6.9928571428571496E-3</v>
      </c>
      <c r="J68" s="170" t="s">
        <v>521</v>
      </c>
      <c r="K68" s="170">
        <v>0.443</v>
      </c>
      <c r="L68" s="138">
        <v>10</v>
      </c>
      <c r="M68" s="138">
        <v>4.43</v>
      </c>
      <c r="N68" s="138">
        <v>4.1184326827130917</v>
      </c>
    </row>
    <row r="69" spans="2:14" x14ac:dyDescent="0.25">
      <c r="B69" s="138" t="str">
        <f>'resultados 15-09-2021'!J77</f>
        <v>fas2∆+FASIIb, 2x YPD</v>
      </c>
      <c r="F69" s="138">
        <f>'resultados 15-09-2021'!L77</f>
        <v>-4.3981768145854834E-3</v>
      </c>
      <c r="G69" s="138">
        <f>'resultados 15-09-2021'!M77</f>
        <v>-4.5290909090909088E-3</v>
      </c>
      <c r="J69" s="170" t="s">
        <v>522</v>
      </c>
      <c r="K69" s="170">
        <v>0.373</v>
      </c>
      <c r="L69" s="138">
        <v>10</v>
      </c>
      <c r="M69" s="138">
        <v>3.73</v>
      </c>
      <c r="N69" s="138">
        <v>3.4676645387177949</v>
      </c>
    </row>
    <row r="70" spans="2:14" x14ac:dyDescent="0.25">
      <c r="B70" s="138" t="s">
        <v>483</v>
      </c>
      <c r="F70" s="138">
        <f>'resultados 15-09-2021'!L78</f>
        <v>-5.233333333333326E-3</v>
      </c>
      <c r="G70" s="138">
        <f>'resultados 15-09-2021'!M78</f>
        <v>-6.6488095238095195E-3</v>
      </c>
      <c r="J70" s="170" t="s">
        <v>523</v>
      </c>
      <c r="K70" s="170">
        <v>0.69</v>
      </c>
      <c r="L70" s="138">
        <v>10</v>
      </c>
      <c r="M70" s="138">
        <v>6.8999999999999995</v>
      </c>
      <c r="N70" s="138">
        <v>6.414714562239352</v>
      </c>
    </row>
  </sheetData>
  <mergeCells count="14">
    <mergeCell ref="E2:E3"/>
    <mergeCell ref="B7:B9"/>
    <mergeCell ref="O7:O9"/>
    <mergeCell ref="P7:P9"/>
    <mergeCell ref="B10:B12"/>
    <mergeCell ref="O10:O12"/>
    <mergeCell ref="P10:P12"/>
    <mergeCell ref="B2:B3"/>
    <mergeCell ref="F2:F3"/>
    <mergeCell ref="O2:O3"/>
    <mergeCell ref="P2:P3"/>
    <mergeCell ref="B4:B6"/>
    <mergeCell ref="O4:O6"/>
    <mergeCell ref="P4:P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/>
  <dimension ref="B2:O12"/>
  <sheetViews>
    <sheetView tabSelected="1" zoomScale="80" zoomScaleNormal="80" workbookViewId="0">
      <pane xSplit="2" topLeftCell="C1" activePane="topRight" state="frozen"/>
      <selection pane="topRight" activeCell="J4" sqref="J4"/>
    </sheetView>
  </sheetViews>
  <sheetFormatPr defaultRowHeight="15" x14ac:dyDescent="0.25"/>
  <cols>
    <col min="1" max="1" width="9.140625" style="138"/>
    <col min="2" max="2" width="23.7109375" style="138" bestFit="1" customWidth="1"/>
    <col min="3" max="3" width="14.42578125" style="138" bestFit="1" customWidth="1"/>
    <col min="4" max="4" width="10.28515625" style="138" bestFit="1" customWidth="1"/>
    <col min="5" max="5" width="11" style="138" bestFit="1" customWidth="1"/>
    <col min="6" max="6" width="14.42578125" style="138" bestFit="1" customWidth="1"/>
    <col min="7" max="7" width="11.5703125" style="138" bestFit="1" customWidth="1"/>
    <col min="8" max="8" width="9.5703125" style="138" bestFit="1" customWidth="1"/>
    <col min="9" max="9" width="11.5703125" style="139" bestFit="1" customWidth="1"/>
    <col min="10" max="10" width="11.28515625" style="138" bestFit="1" customWidth="1"/>
    <col min="11" max="11" width="10.140625" style="138" bestFit="1" customWidth="1"/>
    <col min="12" max="12" width="17.7109375" style="138" bestFit="1" customWidth="1"/>
    <col min="13" max="13" width="9.5703125" style="138" bestFit="1" customWidth="1"/>
    <col min="14" max="14" width="9.42578125" style="138" bestFit="1" customWidth="1"/>
    <col min="15" max="16384" width="9.140625" style="138"/>
  </cols>
  <sheetData>
    <row r="2" spans="2:15" ht="15" customHeight="1" x14ac:dyDescent="0.25">
      <c r="B2" s="382" t="s">
        <v>533</v>
      </c>
      <c r="C2" s="272" t="s">
        <v>562</v>
      </c>
      <c r="D2" s="272" t="s">
        <v>562</v>
      </c>
      <c r="E2" s="273" t="s">
        <v>561</v>
      </c>
      <c r="F2" s="272" t="s">
        <v>563</v>
      </c>
      <c r="G2" s="272" t="s">
        <v>564</v>
      </c>
      <c r="H2" s="272" t="s">
        <v>539</v>
      </c>
      <c r="I2" s="274" t="s">
        <v>449</v>
      </c>
      <c r="J2" s="274" t="s">
        <v>447</v>
      </c>
      <c r="K2" s="274" t="s">
        <v>560</v>
      </c>
      <c r="L2" s="272" t="s">
        <v>446</v>
      </c>
      <c r="M2" s="273" t="s">
        <v>565</v>
      </c>
      <c r="N2" s="275" t="s">
        <v>542</v>
      </c>
    </row>
    <row r="3" spans="2:15" ht="24.75" customHeight="1" x14ac:dyDescent="0.25">
      <c r="B3" s="383"/>
      <c r="C3" s="276" t="s">
        <v>551</v>
      </c>
      <c r="D3" s="276" t="s">
        <v>552</v>
      </c>
      <c r="E3" s="277"/>
      <c r="F3" s="276" t="s">
        <v>443</v>
      </c>
      <c r="G3" s="276" t="s">
        <v>443</v>
      </c>
      <c r="H3" s="276" t="s">
        <v>443</v>
      </c>
      <c r="I3" s="276" t="s">
        <v>442</v>
      </c>
      <c r="J3" s="276" t="s">
        <v>566</v>
      </c>
      <c r="K3" s="276" t="s">
        <v>43</v>
      </c>
      <c r="L3" s="276" t="s">
        <v>439</v>
      </c>
      <c r="M3" s="277"/>
      <c r="N3" s="278"/>
    </row>
    <row r="4" spans="2:15" x14ac:dyDescent="0.25">
      <c r="B4" s="373" t="s">
        <v>173</v>
      </c>
      <c r="C4" s="274" t="s">
        <v>168</v>
      </c>
      <c r="D4" s="272" t="s">
        <v>172</v>
      </c>
      <c r="E4" s="272">
        <v>1</v>
      </c>
      <c r="F4" s="279">
        <f>(Resultados_Tratados!E100)</f>
        <v>-3.7133333333333352E-2</v>
      </c>
      <c r="G4" s="279">
        <f>(Resultados_Tratados!D100)</f>
        <v>-4.0710317460317443E-3</v>
      </c>
      <c r="H4" s="279">
        <f>F4-G4</f>
        <v>-3.3062301587301605E-2</v>
      </c>
      <c r="I4" s="280">
        <v>6.22</v>
      </c>
      <c r="J4" s="279">
        <f>H4/(I4*0.5)</f>
        <v>-1.0630965140611449E-2</v>
      </c>
      <c r="K4" s="281">
        <f>'reta calibração BSA_03.12,21'!R19</f>
        <v>8.7211233534519579</v>
      </c>
      <c r="L4" s="279">
        <f>J4/K4</f>
        <v>-1.2189903421562711E-3</v>
      </c>
      <c r="M4" s="376">
        <f>AVERAGE(L4:L6)</f>
        <v>-1.0696450496476991E-3</v>
      </c>
      <c r="N4" s="379">
        <f>_xlfn.STDEV.S(L4:L6)</f>
        <v>1.5171748308153701E-4</v>
      </c>
    </row>
    <row r="5" spans="2:15" x14ac:dyDescent="0.25">
      <c r="B5" s="374"/>
      <c r="C5" s="205" t="s">
        <v>168</v>
      </c>
      <c r="D5" s="221" t="s">
        <v>172</v>
      </c>
      <c r="E5" s="221">
        <v>2</v>
      </c>
      <c r="F5" s="222">
        <f>(Resultados_Tratados!E101)</f>
        <v>-3.7383333333333324E-2</v>
      </c>
      <c r="G5" s="222">
        <f>(Resultados_Tratados!D101)</f>
        <v>-4.2142857142857147E-3</v>
      </c>
      <c r="H5" s="222">
        <f t="shared" ref="H5:H6" si="0">F5-G5</f>
        <v>-3.3169047619047612E-2</v>
      </c>
      <c r="I5" s="270">
        <v>6.22</v>
      </c>
      <c r="J5" s="222">
        <f t="shared" ref="J4:J12" si="1">H5/(I5*0.5)</f>
        <v>-1.0665288623487978E-2</v>
      </c>
      <c r="K5" s="271">
        <f>'reta calibração BSA_03.12,21'!R20</f>
        <v>9.9278196665082028</v>
      </c>
      <c r="L5" s="222">
        <f t="shared" ref="L5:L11" si="2">J5/K5</f>
        <v>-1.0742830733990515E-3</v>
      </c>
      <c r="M5" s="377"/>
      <c r="N5" s="380"/>
    </row>
    <row r="6" spans="2:15" x14ac:dyDescent="0.25">
      <c r="B6" s="374"/>
      <c r="C6" s="205" t="s">
        <v>168</v>
      </c>
      <c r="D6" s="221" t="s">
        <v>172</v>
      </c>
      <c r="E6" s="221">
        <v>3</v>
      </c>
      <c r="F6" s="222">
        <f>(Resultados_Tratados!E102)</f>
        <v>-3.2149999999999984E-2</v>
      </c>
      <c r="G6" s="222">
        <f>(Resultados_Tratados!D102)</f>
        <v>-4.581351981351978E-3</v>
      </c>
      <c r="H6" s="222">
        <f t="shared" si="0"/>
        <v>-2.7568648018648008E-2</v>
      </c>
      <c r="I6" s="270">
        <v>6.22</v>
      </c>
      <c r="J6" s="222">
        <f t="shared" si="1"/>
        <v>-8.8645170477967879E-3</v>
      </c>
      <c r="K6" s="271">
        <f>'reta calibração BSA_03.12,21'!R21</f>
        <v>9.6809954206557887</v>
      </c>
      <c r="L6" s="222">
        <f t="shared" si="2"/>
        <v>-9.1566173338777468E-4</v>
      </c>
      <c r="M6" s="377"/>
      <c r="N6" s="380"/>
    </row>
    <row r="7" spans="2:15" x14ac:dyDescent="0.25">
      <c r="B7" s="373" t="s">
        <v>534</v>
      </c>
      <c r="C7" s="274" t="s">
        <v>168</v>
      </c>
      <c r="D7" s="272" t="s">
        <v>548</v>
      </c>
      <c r="E7" s="272">
        <v>1</v>
      </c>
      <c r="F7" s="279">
        <f>(Resultados_Tratados!E103)</f>
        <v>-8.0363636363636366E-3</v>
      </c>
      <c r="G7" s="279">
        <f>(Resultados_Tratados!D103)</f>
        <v>-7.0959595959595948E-3</v>
      </c>
      <c r="H7" s="279">
        <f>F7-G7</f>
        <v>-9.4040404040404181E-4</v>
      </c>
      <c r="I7" s="280">
        <v>6.22</v>
      </c>
      <c r="J7" s="279">
        <f t="shared" si="1"/>
        <v>-3.0238072038715172E-4</v>
      </c>
      <c r="K7" s="281">
        <f>'reta calibração BSA_03.12,21'!R22</f>
        <v>14.535205589086598</v>
      </c>
      <c r="L7" s="279">
        <f t="shared" si="2"/>
        <v>-2.0803332882624437E-5</v>
      </c>
      <c r="M7" s="376">
        <f t="shared" ref="M7" si="3">AVERAGE(L7:L9)</f>
        <v>-2.4194185942776607E-5</v>
      </c>
      <c r="N7" s="379">
        <f>_xlfn.STDEV.S(L7:L9)</f>
        <v>3.7252023416232984E-6</v>
      </c>
      <c r="O7" s="206"/>
    </row>
    <row r="8" spans="2:15" x14ac:dyDescent="0.25">
      <c r="B8" s="374"/>
      <c r="C8" s="205" t="s">
        <v>168</v>
      </c>
      <c r="D8" s="221" t="s">
        <v>548</v>
      </c>
      <c r="E8" s="221">
        <v>2</v>
      </c>
      <c r="F8" s="222">
        <f>(Resultados_Tratados!E104)</f>
        <v>-6.3114379084967306E-3</v>
      </c>
      <c r="G8" s="222">
        <f>(Resultados_Tratados!D104)</f>
        <v>-5.2809523809523827E-3</v>
      </c>
      <c r="H8" s="222">
        <f t="shared" ref="H8:H9" si="4">F8-G8</f>
        <v>-1.0304855275443479E-3</v>
      </c>
      <c r="I8" s="270">
        <v>6.22</v>
      </c>
      <c r="J8" s="222">
        <f t="shared" si="1"/>
        <v>-3.3134582879239483E-4</v>
      </c>
      <c r="K8" s="271">
        <f>'reta calibração BSA_03.12,21'!R23</f>
        <v>14.041557097381769</v>
      </c>
      <c r="L8" s="222">
        <f t="shared" si="2"/>
        <v>-2.3597513188489515E-5</v>
      </c>
      <c r="M8" s="377"/>
      <c r="N8" s="380"/>
      <c r="O8" s="206"/>
    </row>
    <row r="9" spans="2:15" x14ac:dyDescent="0.25">
      <c r="B9" s="375"/>
      <c r="C9" s="282" t="s">
        <v>168</v>
      </c>
      <c r="D9" s="276" t="s">
        <v>548</v>
      </c>
      <c r="E9" s="276">
        <v>3</v>
      </c>
      <c r="F9" s="283">
        <f>(Resultados_Tratados!E105)</f>
        <v>-8.3699999999999834E-3</v>
      </c>
      <c r="G9" s="283">
        <f>(Resultados_Tratados!D105)</f>
        <v>-7.0143356643356646E-3</v>
      </c>
      <c r="H9" s="283">
        <f t="shared" si="4"/>
        <v>-1.3556643356643187E-3</v>
      </c>
      <c r="I9" s="284">
        <v>6.22</v>
      </c>
      <c r="J9" s="283">
        <f t="shared" si="1"/>
        <v>-4.3590493108177454E-4</v>
      </c>
      <c r="K9" s="285">
        <f>'reta calibração BSA_03.12,21'!R24</f>
        <v>15.467652740084603</v>
      </c>
      <c r="L9" s="283">
        <f t="shared" si="2"/>
        <v>-2.8181711757215872E-5</v>
      </c>
      <c r="M9" s="378"/>
      <c r="N9" s="381"/>
      <c r="O9" s="206"/>
    </row>
    <row r="10" spans="2:15" x14ac:dyDescent="0.25">
      <c r="B10" s="374" t="s">
        <v>535</v>
      </c>
      <c r="C10" s="205" t="s">
        <v>168</v>
      </c>
      <c r="D10" s="221" t="s">
        <v>548</v>
      </c>
      <c r="E10" s="221">
        <v>1</v>
      </c>
      <c r="F10" s="222">
        <f>(Resultados_Tratados!E106)</f>
        <v>-8.3768065268065295E-3</v>
      </c>
      <c r="G10" s="222">
        <f>(Resultados_Tratados!D106)</f>
        <v>-6.8020146520146509E-3</v>
      </c>
      <c r="H10" s="222">
        <f>F10-G10</f>
        <v>-1.5747918747918786E-3</v>
      </c>
      <c r="I10" s="270">
        <v>6.22</v>
      </c>
      <c r="J10" s="222">
        <f t="shared" si="1"/>
        <v>-5.063639468784176E-4</v>
      </c>
      <c r="K10" s="271">
        <f>'reta calibração BSA_03.12,21'!R25</f>
        <v>14.727180002527364</v>
      </c>
      <c r="L10" s="222">
        <f t="shared" si="2"/>
        <v>-3.4382953613082709E-5</v>
      </c>
      <c r="M10" s="377">
        <f>AVERAGE(L10:L12)</f>
        <v>-3.6346469673700296E-5</v>
      </c>
      <c r="N10" s="380">
        <f>_xlfn.STDEV.S(L10:L12)</f>
        <v>1.7047009025211642E-6</v>
      </c>
      <c r="O10" s="206"/>
    </row>
    <row r="11" spans="2:15" x14ac:dyDescent="0.25">
      <c r="B11" s="374"/>
      <c r="C11" s="205" t="s">
        <v>168</v>
      </c>
      <c r="D11" s="221" t="s">
        <v>548</v>
      </c>
      <c r="E11" s="221">
        <v>2</v>
      </c>
      <c r="F11" s="222">
        <f>(Resultados_Tratados!E107)</f>
        <v>-8.1995421245421255E-3</v>
      </c>
      <c r="G11" s="222">
        <f>(Resultados_Tratados!D107)</f>
        <v>-6.6730769230769205E-3</v>
      </c>
      <c r="H11" s="222">
        <f>F11-G11</f>
        <v>-1.526465201465205E-3</v>
      </c>
      <c r="I11" s="270">
        <v>6.22</v>
      </c>
      <c r="J11" s="222">
        <f t="shared" si="1"/>
        <v>-4.9082482362225249E-4</v>
      </c>
      <c r="K11" s="271">
        <f>'reta calibração BSA_03.12,21'!R26</f>
        <v>13.191384695001233</v>
      </c>
      <c r="L11" s="222">
        <f t="shared" si="2"/>
        <v>-3.7207983465772664E-5</v>
      </c>
      <c r="M11" s="377"/>
      <c r="N11" s="380"/>
    </row>
    <row r="12" spans="2:15" x14ac:dyDescent="0.25">
      <c r="B12" s="375"/>
      <c r="C12" s="282" t="s">
        <v>168</v>
      </c>
      <c r="D12" s="276" t="s">
        <v>548</v>
      </c>
      <c r="E12" s="276">
        <v>3</v>
      </c>
      <c r="F12" s="283">
        <f>(Resultados_Tratados!E108)</f>
        <v>-6.626879084967321E-3</v>
      </c>
      <c r="G12" s="283">
        <f>(Resultados_Tratados!D108)</f>
        <v>-5.349264705882352E-3</v>
      </c>
      <c r="H12" s="283">
        <f t="shared" ref="H12" si="5">F12-G12</f>
        <v>-1.277614379084969E-3</v>
      </c>
      <c r="I12" s="284">
        <v>6.22</v>
      </c>
      <c r="J12" s="283">
        <f t="shared" si="1"/>
        <v>-4.1080848202089035E-4</v>
      </c>
      <c r="K12" s="285">
        <f>'reta calibração BSA_03.12,21'!R27</f>
        <v>10.969966482329507</v>
      </c>
      <c r="L12" s="283">
        <f>J12/K12</f>
        <v>-3.7448471942245522E-5</v>
      </c>
      <c r="M12" s="378"/>
      <c r="N12" s="381"/>
    </row>
  </sheetData>
  <mergeCells count="10">
    <mergeCell ref="B2:B3"/>
    <mergeCell ref="B4:B6"/>
    <mergeCell ref="M4:M6"/>
    <mergeCell ref="N4:N6"/>
    <mergeCell ref="B7:B9"/>
    <mergeCell ref="M7:M9"/>
    <mergeCell ref="N7:N9"/>
    <mergeCell ref="B10:B12"/>
    <mergeCell ref="M10:M12"/>
    <mergeCell ref="N10:N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2">
    <pageSetUpPr autoPageBreaks="0"/>
  </sheetPr>
  <dimension ref="A1:L83"/>
  <sheetViews>
    <sheetView zoomScale="70" zoomScaleNormal="70" zoomScalePageLayoutView="90" workbookViewId="0">
      <selection activeCell="N14" sqref="N14"/>
    </sheetView>
  </sheetViews>
  <sheetFormatPr defaultColWidth="8.85546875" defaultRowHeight="15" x14ac:dyDescent="0.25"/>
  <cols>
    <col min="1" max="1" width="58.140625" bestFit="1" customWidth="1"/>
    <col min="2" max="2" width="17.42578125" customWidth="1"/>
    <col min="3" max="3" width="19.7109375" bestFit="1" customWidth="1"/>
    <col min="4" max="5" width="26.28515625" customWidth="1"/>
    <col min="6" max="6" width="9.7109375" customWidth="1"/>
    <col min="7" max="7" width="14" customWidth="1"/>
    <col min="8" max="8" width="4.85546875" customWidth="1"/>
    <col min="9" max="9" width="12.140625" customWidth="1"/>
    <col min="10" max="10" width="5.140625" customWidth="1"/>
    <col min="11" max="12" width="12.140625" customWidth="1"/>
  </cols>
  <sheetData>
    <row r="1" spans="1:12" ht="15.7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25">
      <c r="C2" s="4" t="s">
        <v>6</v>
      </c>
      <c r="E2" s="6"/>
      <c r="F2" s="6"/>
      <c r="L2" s="7"/>
    </row>
    <row r="3" spans="1:12" ht="21.75" customHeight="1" x14ac:dyDescent="0.25">
      <c r="A3" s="3"/>
      <c r="B3" s="4" t="s">
        <v>0</v>
      </c>
      <c r="C3" s="4" t="s">
        <v>1</v>
      </c>
      <c r="D3" s="4" t="s">
        <v>44</v>
      </c>
      <c r="E3" s="4" t="s">
        <v>66</v>
      </c>
      <c r="F3" s="28"/>
      <c r="G3" s="4" t="s">
        <v>67</v>
      </c>
      <c r="H3" s="28"/>
      <c r="I3" s="9" t="s">
        <v>69</v>
      </c>
      <c r="J3" s="9"/>
      <c r="K3" s="4" t="s">
        <v>10</v>
      </c>
      <c r="L3" s="27"/>
    </row>
    <row r="4" spans="1:12" ht="19.5" customHeight="1" x14ac:dyDescent="0.3">
      <c r="A4" s="18" t="s">
        <v>45</v>
      </c>
      <c r="B4" s="5"/>
      <c r="C4" s="5"/>
      <c r="D4" s="5"/>
      <c r="E4" s="5"/>
      <c r="F4" s="5"/>
      <c r="G4" s="5"/>
      <c r="H4" s="5"/>
      <c r="I4" s="24"/>
      <c r="J4" s="24"/>
      <c r="K4" s="11"/>
      <c r="L4" s="11"/>
    </row>
    <row r="5" spans="1:12" ht="19.5" customHeight="1" x14ac:dyDescent="0.35">
      <c r="A5" s="16" t="s">
        <v>2</v>
      </c>
      <c r="B5" t="s">
        <v>3</v>
      </c>
      <c r="C5">
        <v>200</v>
      </c>
      <c r="D5">
        <v>136</v>
      </c>
      <c r="E5">
        <v>100</v>
      </c>
      <c r="G5" s="33">
        <f>C5*(E5/1000)*D5/1000</f>
        <v>2.72</v>
      </c>
      <c r="H5" s="33"/>
      <c r="I5" s="25"/>
      <c r="J5" s="25"/>
      <c r="K5" s="10"/>
      <c r="L5" s="10"/>
    </row>
    <row r="6" spans="1:12" ht="19.5" customHeight="1" x14ac:dyDescent="0.35">
      <c r="A6" s="17" t="s">
        <v>20</v>
      </c>
      <c r="B6" t="s">
        <v>19</v>
      </c>
      <c r="C6">
        <v>200</v>
      </c>
      <c r="D6">
        <v>174.2</v>
      </c>
      <c r="E6">
        <v>100</v>
      </c>
      <c r="G6" s="33">
        <f>C6*(E6/1000)*D6/1000</f>
        <v>3.484</v>
      </c>
      <c r="H6" s="33"/>
      <c r="I6" s="25"/>
      <c r="J6" s="25"/>
      <c r="K6" s="10"/>
      <c r="L6" s="10"/>
    </row>
    <row r="7" spans="1:12" ht="19.5" customHeight="1" x14ac:dyDescent="0.35">
      <c r="A7" s="16" t="s">
        <v>2</v>
      </c>
      <c r="B7" t="s">
        <v>3</v>
      </c>
      <c r="C7">
        <v>500</v>
      </c>
      <c r="D7">
        <v>136</v>
      </c>
      <c r="E7">
        <v>100</v>
      </c>
      <c r="G7" s="33">
        <f>C7*(E7/1000)*D7/1000</f>
        <v>6.8</v>
      </c>
      <c r="H7" s="33"/>
      <c r="I7" s="25"/>
      <c r="J7" s="25"/>
      <c r="K7" s="10"/>
      <c r="L7" s="10"/>
    </row>
    <row r="8" spans="1:12" ht="19.5" customHeight="1" x14ac:dyDescent="0.35">
      <c r="A8" s="17" t="s">
        <v>20</v>
      </c>
      <c r="B8" t="s">
        <v>19</v>
      </c>
      <c r="C8">
        <v>500</v>
      </c>
      <c r="D8">
        <v>174.2</v>
      </c>
      <c r="E8">
        <v>100</v>
      </c>
      <c r="G8" s="33">
        <f>C8*(E8/1000)*D8/1000</f>
        <v>8.7100000000000009</v>
      </c>
      <c r="H8" s="33"/>
      <c r="I8" s="25"/>
      <c r="J8" s="25"/>
      <c r="K8" s="10"/>
      <c r="L8" s="10"/>
    </row>
    <row r="9" spans="1:12" ht="19.5" customHeight="1" x14ac:dyDescent="0.25">
      <c r="A9" s="17" t="s">
        <v>76</v>
      </c>
      <c r="B9" s="17" t="s">
        <v>75</v>
      </c>
      <c r="C9">
        <v>1000</v>
      </c>
      <c r="D9" s="21">
        <v>56.105600000000003</v>
      </c>
      <c r="E9">
        <v>100</v>
      </c>
      <c r="G9" s="33">
        <f>C9*(E9/1000)*D9/1000</f>
        <v>5.6105600000000004</v>
      </c>
      <c r="H9" s="33"/>
      <c r="I9" s="25"/>
      <c r="J9" s="25"/>
      <c r="K9" s="10"/>
      <c r="L9" s="10"/>
    </row>
    <row r="10" spans="1:12" ht="19.5" customHeight="1" x14ac:dyDescent="0.3">
      <c r="A10" s="18" t="s">
        <v>9</v>
      </c>
      <c r="I10" s="25"/>
      <c r="J10" s="25"/>
      <c r="K10" s="10"/>
      <c r="L10" s="10"/>
    </row>
    <row r="11" spans="1:12" ht="19.5" customHeight="1" x14ac:dyDescent="0.25">
      <c r="A11" s="17" t="s">
        <v>27</v>
      </c>
      <c r="C11">
        <v>500</v>
      </c>
      <c r="I11" s="26"/>
      <c r="J11" s="26"/>
      <c r="K11" s="22"/>
      <c r="L11" s="22"/>
    </row>
    <row r="12" spans="1:12" ht="19.5" customHeight="1" x14ac:dyDescent="0.35">
      <c r="A12" s="17" t="s">
        <v>14</v>
      </c>
      <c r="B12" t="s">
        <v>13</v>
      </c>
      <c r="C12">
        <f>'Lynen,1969 (2)'!G13</f>
        <v>5.4</v>
      </c>
      <c r="D12">
        <v>809.57</v>
      </c>
      <c r="E12">
        <f>(G12/D12)/C12*1000</f>
        <v>1.1437255900365944</v>
      </c>
      <c r="F12" t="s">
        <v>24</v>
      </c>
      <c r="G12">
        <v>5</v>
      </c>
      <c r="H12" t="s">
        <v>32</v>
      </c>
      <c r="I12" s="34"/>
      <c r="J12" s="34"/>
      <c r="K12" s="10"/>
      <c r="L12" s="22"/>
    </row>
    <row r="13" spans="1:12" ht="19.5" customHeight="1" x14ac:dyDescent="0.35">
      <c r="A13" s="17" t="s">
        <v>11</v>
      </c>
      <c r="B13" t="s">
        <v>12</v>
      </c>
      <c r="C13" s="33">
        <f>'Lynen,1969 (2)'!G21</f>
        <v>1.4</v>
      </c>
      <c r="D13">
        <v>853.58</v>
      </c>
      <c r="E13">
        <f>(G13/D13)/C13*1000</f>
        <v>2.1757103694356208</v>
      </c>
      <c r="F13" t="s">
        <v>24</v>
      </c>
      <c r="G13">
        <f>5-2.4</f>
        <v>2.6</v>
      </c>
      <c r="H13" t="s">
        <v>32</v>
      </c>
      <c r="I13" s="26"/>
      <c r="J13" s="26"/>
      <c r="K13" s="22"/>
      <c r="L13" s="22"/>
    </row>
    <row r="14" spans="1:12" ht="19.5" customHeight="1" x14ac:dyDescent="0.35">
      <c r="A14" s="17" t="s">
        <v>7</v>
      </c>
      <c r="B14" t="s">
        <v>17</v>
      </c>
      <c r="C14">
        <f>'Lynen,1969 (2)'!G14</f>
        <v>13.5</v>
      </c>
      <c r="D14" s="19">
        <v>744.41300000000001</v>
      </c>
      <c r="E14">
        <v>1</v>
      </c>
      <c r="F14" t="s">
        <v>24</v>
      </c>
      <c r="G14">
        <f>C14*E14*10^-3*D15</f>
        <v>11.250225</v>
      </c>
      <c r="H14" t="s">
        <v>32</v>
      </c>
      <c r="I14" s="26"/>
      <c r="J14" s="26"/>
      <c r="K14" s="10">
        <f>100-G14</f>
        <v>88.749775</v>
      </c>
      <c r="L14" s="10"/>
    </row>
    <row r="15" spans="1:12" ht="19.5" customHeight="1" x14ac:dyDescent="0.35">
      <c r="A15" s="17" t="s">
        <v>15</v>
      </c>
      <c r="B15" t="s">
        <v>16</v>
      </c>
      <c r="C15" s="20"/>
      <c r="D15">
        <v>833.35</v>
      </c>
      <c r="E15">
        <v>7.9</v>
      </c>
      <c r="F15" t="s">
        <v>24</v>
      </c>
      <c r="G15">
        <f>C14*E15*10^-3*D15</f>
        <v>88.876777500000003</v>
      </c>
      <c r="I15" s="26"/>
      <c r="J15" s="26"/>
      <c r="K15" s="10"/>
      <c r="L15" s="10"/>
    </row>
    <row r="16" spans="1:12" ht="19.5" customHeight="1" x14ac:dyDescent="0.25">
      <c r="A16" s="17" t="s">
        <v>78</v>
      </c>
      <c r="C16" s="20">
        <v>13.5</v>
      </c>
      <c r="D16">
        <v>709.4</v>
      </c>
      <c r="E16">
        <v>1</v>
      </c>
      <c r="F16" t="s">
        <v>24</v>
      </c>
      <c r="G16">
        <f>C16*E16*10^-3*D16</f>
        <v>9.5769000000000002</v>
      </c>
      <c r="H16" t="s">
        <v>32</v>
      </c>
      <c r="I16" s="26"/>
      <c r="J16" s="26"/>
      <c r="K16" s="10"/>
      <c r="L16" s="10"/>
    </row>
    <row r="17" spans="1:12" ht="19.5" customHeight="1" x14ac:dyDescent="0.25">
      <c r="A17" s="31" t="s">
        <v>30</v>
      </c>
      <c r="B17" s="1"/>
      <c r="C17" s="1">
        <f>'Lynen,1969 (2)'!G11</f>
        <v>100</v>
      </c>
      <c r="D17">
        <v>121.16</v>
      </c>
      <c r="E17">
        <v>20</v>
      </c>
      <c r="F17" s="5"/>
      <c r="G17">
        <f>C17*E17*10^-3*D17</f>
        <v>242.32</v>
      </c>
      <c r="H17" t="s">
        <v>32</v>
      </c>
      <c r="I17" s="25"/>
      <c r="J17" s="25"/>
      <c r="K17" s="40"/>
    </row>
    <row r="18" spans="1:12" ht="14.25" customHeight="1" x14ac:dyDescent="0.25">
      <c r="A18" s="31" t="s">
        <v>31</v>
      </c>
      <c r="B18" s="1"/>
      <c r="C18" s="1"/>
      <c r="D18" s="12"/>
      <c r="E18" s="1">
        <v>20</v>
      </c>
      <c r="F18" s="1" t="s">
        <v>24</v>
      </c>
      <c r="G18" s="1">
        <f>K18*E18</f>
        <v>20</v>
      </c>
      <c r="H18" t="s">
        <v>32</v>
      </c>
      <c r="I18" s="25"/>
      <c r="J18" s="25"/>
      <c r="K18" s="44">
        <v>1</v>
      </c>
      <c r="L18" s="1" t="s">
        <v>43</v>
      </c>
    </row>
    <row r="19" spans="1:12" ht="14.25" customHeight="1" x14ac:dyDescent="0.25">
      <c r="A19" s="31"/>
      <c r="B19" s="1"/>
      <c r="C19" s="1"/>
      <c r="D19" s="12"/>
      <c r="E19" s="1"/>
      <c r="F19" s="1"/>
      <c r="G19" s="1"/>
      <c r="I19" s="25"/>
      <c r="J19" s="25"/>
      <c r="K19" s="44"/>
      <c r="L19" s="1"/>
    </row>
    <row r="20" spans="1:12" ht="18" x14ac:dyDescent="0.35">
      <c r="A20" s="1" t="s">
        <v>21</v>
      </c>
      <c r="B20" t="s">
        <v>22</v>
      </c>
      <c r="C20" s="1">
        <v>2</v>
      </c>
      <c r="D20" s="21">
        <v>228.37090000000001</v>
      </c>
      <c r="E20">
        <v>0.1</v>
      </c>
      <c r="F20" t="s">
        <v>68</v>
      </c>
      <c r="G20">
        <f>C20*D20*E20</f>
        <v>45.674180000000007</v>
      </c>
      <c r="H20" t="s">
        <v>32</v>
      </c>
      <c r="I20" s="25"/>
      <c r="J20" s="25"/>
    </row>
    <row r="21" spans="1:12" x14ac:dyDescent="0.25">
      <c r="A21" s="1" t="s">
        <v>23</v>
      </c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</row>
    <row r="22" spans="1:12" ht="21.75" customHeight="1" x14ac:dyDescent="0.25">
      <c r="A22" s="1"/>
      <c r="B22" s="1"/>
      <c r="C22" s="1"/>
      <c r="D22" s="13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18" t="s">
        <v>70</v>
      </c>
      <c r="B23" s="1"/>
      <c r="C23" s="1"/>
      <c r="D23" s="12"/>
      <c r="E23" s="1"/>
      <c r="F23" s="1"/>
      <c r="G23" s="1"/>
      <c r="H23" s="1"/>
      <c r="I23" s="1"/>
      <c r="J23" s="1"/>
      <c r="K23" s="1"/>
      <c r="L23" s="1"/>
    </row>
    <row r="24" spans="1:12" ht="19.5" customHeight="1" x14ac:dyDescent="0.25">
      <c r="A24" s="17" t="s">
        <v>71</v>
      </c>
      <c r="C24">
        <v>200</v>
      </c>
      <c r="E24">
        <v>100</v>
      </c>
      <c r="I24" s="26"/>
      <c r="J24" s="26"/>
      <c r="K24" s="22"/>
      <c r="L24" s="22"/>
    </row>
    <row r="25" spans="1:12" ht="18.75" customHeight="1" x14ac:dyDescent="0.25">
      <c r="A25" s="17" t="s">
        <v>5</v>
      </c>
      <c r="B25" t="s">
        <v>4</v>
      </c>
      <c r="C25">
        <v>1000</v>
      </c>
      <c r="D25" s="19">
        <v>154253</v>
      </c>
      <c r="E25">
        <f>'Lynen,1969 (2)'!M9</f>
        <v>100</v>
      </c>
      <c r="I25" s="26">
        <f>E25*K25/C25</f>
        <v>1</v>
      </c>
      <c r="J25" s="43" t="s">
        <v>24</v>
      </c>
      <c r="K25" s="44">
        <v>10</v>
      </c>
      <c r="L25" s="22" t="s">
        <v>1</v>
      </c>
    </row>
    <row r="26" spans="1:12" ht="19.5" customHeight="1" x14ac:dyDescent="0.25">
      <c r="A26" s="31" t="s">
        <v>18</v>
      </c>
      <c r="B26" s="1" t="s">
        <v>18</v>
      </c>
      <c r="C26" s="1">
        <v>500</v>
      </c>
      <c r="D26">
        <v>292.2</v>
      </c>
      <c r="E26">
        <f>'Lynen,1969 (2)'!M9</f>
        <v>100</v>
      </c>
      <c r="F26" t="s">
        <v>24</v>
      </c>
      <c r="G26" s="5"/>
      <c r="H26" s="5"/>
      <c r="I26" s="43">
        <f>E26*K26/C26</f>
        <v>10</v>
      </c>
      <c r="J26" s="43" t="s">
        <v>24</v>
      </c>
      <c r="K26" s="44">
        <v>50</v>
      </c>
      <c r="L26" s="1" t="s">
        <v>1</v>
      </c>
    </row>
    <row r="27" spans="1:12" x14ac:dyDescent="0.25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31" t="s">
        <v>73</v>
      </c>
      <c r="B29" s="45">
        <f>10^-7.5</f>
        <v>3.1622776601683699E-8</v>
      </c>
      <c r="C29" s="14" t="s">
        <v>74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2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2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2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3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3"/>
      <c r="E36" s="13"/>
      <c r="F36" s="13"/>
      <c r="G36" s="12"/>
      <c r="H36" s="1"/>
      <c r="I36" s="1"/>
      <c r="J36" s="1"/>
      <c r="K36" s="1"/>
      <c r="L36" s="8"/>
    </row>
    <row r="37" spans="1:12" x14ac:dyDescent="0.25">
      <c r="A37" s="1"/>
      <c r="B37" s="1"/>
      <c r="C37" s="1"/>
      <c r="D37" s="13"/>
      <c r="E37" s="13"/>
      <c r="F37" s="13"/>
      <c r="G37" s="12"/>
      <c r="H37" s="1"/>
      <c r="I37" s="1"/>
      <c r="J37" s="1"/>
      <c r="K37" s="1"/>
      <c r="L37" s="8"/>
    </row>
    <row r="38" spans="1:12" x14ac:dyDescent="0.25">
      <c r="A38" s="1"/>
      <c r="B38" s="1"/>
      <c r="C38" s="1"/>
      <c r="D38" s="13"/>
      <c r="E38" s="13"/>
      <c r="F38" s="13"/>
      <c r="G38" s="12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3"/>
      <c r="E39" s="13"/>
      <c r="F39" s="13"/>
      <c r="G39" s="13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4"/>
      <c r="C41" s="14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2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2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2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2"/>
      <c r="E46" s="12"/>
      <c r="F46" s="12"/>
      <c r="G46" s="12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3"/>
      <c r="E47" s="13"/>
      <c r="F47" s="13"/>
      <c r="G47" s="12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3"/>
      <c r="E48" s="13"/>
      <c r="F48" s="13"/>
      <c r="G48" s="12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3"/>
      <c r="E49" s="13"/>
      <c r="F49" s="13"/>
      <c r="G49" s="12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3"/>
      <c r="E50" s="13"/>
      <c r="F50" s="13"/>
      <c r="G50" s="12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3"/>
      <c r="E51" s="13"/>
      <c r="F51" s="13"/>
      <c r="G51" s="13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4"/>
      <c r="C53" s="14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2"/>
      <c r="E55" s="12"/>
      <c r="F55" s="12"/>
      <c r="G55" s="12"/>
      <c r="H55" s="1"/>
      <c r="I55" s="1"/>
      <c r="J55" s="1"/>
      <c r="K55" s="1"/>
      <c r="L55" s="1"/>
    </row>
    <row r="56" spans="1:12" x14ac:dyDescent="0.25">
      <c r="A56" s="1"/>
      <c r="B56" s="14"/>
      <c r="C56" s="14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2"/>
      <c r="E58" s="12"/>
      <c r="F58" s="12"/>
      <c r="G58" s="12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2"/>
      <c r="E62" s="12"/>
      <c r="F62" s="12"/>
      <c r="G62" s="13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2"/>
      <c r="E63" s="12"/>
      <c r="F63" s="12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3"/>
      <c r="E68" s="13"/>
      <c r="F68" s="13"/>
      <c r="G68" s="12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3"/>
      <c r="E69" s="13"/>
      <c r="F69" s="13"/>
      <c r="G69" s="12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5"/>
      <c r="E72" s="15"/>
      <c r="F72" s="15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3"/>
      <c r="E73" s="13"/>
      <c r="F73" s="13"/>
      <c r="G73" s="8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3"/>
      <c r="E74" s="13"/>
      <c r="F74" s="13"/>
      <c r="G74" s="8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3"/>
      <c r="E75" s="13"/>
      <c r="F75" s="13"/>
      <c r="G75" s="8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3"/>
      <c r="E77" s="13"/>
      <c r="F77" s="13"/>
      <c r="G77" s="8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3"/>
      <c r="E78" s="13"/>
      <c r="F78" s="13"/>
      <c r="G78" s="8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3"/>
      <c r="E79" s="13"/>
      <c r="F79" s="13"/>
      <c r="G79" s="8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3">
    <pageSetUpPr autoPageBreaks="0"/>
  </sheetPr>
  <dimension ref="A2:K82"/>
  <sheetViews>
    <sheetView zoomScale="70" zoomScaleNormal="70" zoomScalePageLayoutView="90" workbookViewId="0">
      <selection activeCell="G21" sqref="G21"/>
    </sheetView>
  </sheetViews>
  <sheetFormatPr defaultColWidth="8.85546875" defaultRowHeight="15" x14ac:dyDescent="0.25"/>
  <cols>
    <col min="1" max="1" width="32.5703125" customWidth="1"/>
    <col min="2" max="2" width="17.42578125" customWidth="1"/>
    <col min="5" max="5" width="4.140625" customWidth="1"/>
    <col min="6" max="6" width="11.28515625" customWidth="1"/>
    <col min="7" max="7" width="7.7109375" bestFit="1" customWidth="1"/>
    <col min="10" max="10" width="13.28515625" customWidth="1"/>
  </cols>
  <sheetData>
    <row r="2" spans="1:11" ht="19.5" customHeight="1" x14ac:dyDescent="0.25">
      <c r="A2" s="30"/>
      <c r="B2" s="29"/>
      <c r="C2" s="29"/>
    </row>
    <row r="3" spans="1:11" ht="19.5" customHeight="1" x14ac:dyDescent="0.25">
      <c r="A3" s="35" t="s">
        <v>25</v>
      </c>
    </row>
    <row r="4" spans="1:11" ht="19.5" customHeight="1" x14ac:dyDescent="0.25">
      <c r="A4" s="17" t="s">
        <v>26</v>
      </c>
      <c r="B4">
        <v>2</v>
      </c>
      <c r="C4" t="s">
        <v>24</v>
      </c>
    </row>
    <row r="5" spans="1:11" ht="19.5" customHeight="1" x14ac:dyDescent="0.25">
      <c r="D5" t="s">
        <v>35</v>
      </c>
      <c r="H5" t="s">
        <v>29</v>
      </c>
      <c r="J5" t="s">
        <v>36</v>
      </c>
    </row>
    <row r="6" spans="1:11" ht="19.5" customHeight="1" x14ac:dyDescent="0.25">
      <c r="A6" s="17" t="s">
        <v>27</v>
      </c>
      <c r="D6">
        <v>0.2</v>
      </c>
      <c r="E6" t="s">
        <v>24</v>
      </c>
      <c r="F6">
        <v>1</v>
      </c>
      <c r="G6" t="s">
        <v>28</v>
      </c>
      <c r="H6">
        <f>D6*F6/B4</f>
        <v>0.1</v>
      </c>
      <c r="I6" t="s">
        <v>28</v>
      </c>
      <c r="J6" t="s">
        <v>37</v>
      </c>
      <c r="K6" t="s">
        <v>46</v>
      </c>
    </row>
    <row r="7" spans="1:11" ht="19.5" customHeight="1" x14ac:dyDescent="0.25">
      <c r="A7" s="1" t="s">
        <v>18</v>
      </c>
      <c r="F7">
        <v>5</v>
      </c>
      <c r="G7" t="s">
        <v>47</v>
      </c>
      <c r="H7">
        <f>F7/B4</f>
        <v>2.5</v>
      </c>
      <c r="I7" t="s">
        <v>1</v>
      </c>
      <c r="J7" t="s">
        <v>38</v>
      </c>
    </row>
    <row r="8" spans="1:11" ht="19.5" customHeight="1" x14ac:dyDescent="0.25">
      <c r="A8" s="17" t="s">
        <v>30</v>
      </c>
      <c r="F8">
        <v>20</v>
      </c>
      <c r="G8" t="s">
        <v>47</v>
      </c>
      <c r="H8">
        <f>F8/B4</f>
        <v>10</v>
      </c>
      <c r="I8" t="s">
        <v>1</v>
      </c>
      <c r="J8" t="s">
        <v>39</v>
      </c>
    </row>
    <row r="9" spans="1:11" ht="19.5" customHeight="1" x14ac:dyDescent="0.25">
      <c r="A9" s="17" t="s">
        <v>31</v>
      </c>
      <c r="D9">
        <v>0.6</v>
      </c>
      <c r="E9" t="s">
        <v>32</v>
      </c>
      <c r="H9">
        <f>D9/B4</f>
        <v>0.3</v>
      </c>
      <c r="I9" t="s">
        <v>43</v>
      </c>
    </row>
    <row r="10" spans="1:11" ht="19.5" customHeight="1" x14ac:dyDescent="0.35">
      <c r="A10" s="17" t="s">
        <v>14</v>
      </c>
      <c r="B10" t="s">
        <v>13</v>
      </c>
      <c r="F10">
        <v>0.12</v>
      </c>
      <c r="G10" t="s">
        <v>47</v>
      </c>
      <c r="H10">
        <f>F10/B4</f>
        <v>0.06</v>
      </c>
      <c r="I10" t="s">
        <v>1</v>
      </c>
      <c r="J10" t="s">
        <v>40</v>
      </c>
    </row>
    <row r="11" spans="1:11" ht="19.5" customHeight="1" x14ac:dyDescent="0.25">
      <c r="A11" s="17" t="s">
        <v>7</v>
      </c>
      <c r="F11">
        <v>0.3</v>
      </c>
      <c r="G11" t="s">
        <v>47</v>
      </c>
      <c r="H11">
        <f>F11/B4</f>
        <v>0.15</v>
      </c>
      <c r="I11" t="s">
        <v>1</v>
      </c>
      <c r="J11" t="s">
        <v>41</v>
      </c>
    </row>
    <row r="12" spans="1:11" ht="19.5" customHeight="1" x14ac:dyDescent="0.25">
      <c r="A12" s="17" t="s">
        <v>33</v>
      </c>
      <c r="H12">
        <v>0.01</v>
      </c>
      <c r="I12" t="s">
        <v>24</v>
      </c>
      <c r="K12" t="s">
        <v>34</v>
      </c>
    </row>
    <row r="13" spans="1:11" ht="18.75" customHeight="1" x14ac:dyDescent="0.25">
      <c r="A13" s="17" t="s">
        <v>33</v>
      </c>
      <c r="H13">
        <v>0.06</v>
      </c>
      <c r="I13" t="s">
        <v>24</v>
      </c>
    </row>
    <row r="14" spans="1:11" ht="18.75" customHeight="1" x14ac:dyDescent="0.35">
      <c r="A14" s="17" t="s">
        <v>11</v>
      </c>
      <c r="B14" t="s">
        <v>12</v>
      </c>
      <c r="D14">
        <v>0.02</v>
      </c>
      <c r="E14" t="s">
        <v>24</v>
      </c>
      <c r="F14">
        <v>7</v>
      </c>
      <c r="G14" t="s">
        <v>1</v>
      </c>
      <c r="H14">
        <f>F14*D14/B4</f>
        <v>7.0000000000000007E-2</v>
      </c>
      <c r="I14" t="s">
        <v>1</v>
      </c>
      <c r="J14" t="s">
        <v>40</v>
      </c>
    </row>
    <row r="15" spans="1:11" ht="18.75" customHeight="1" x14ac:dyDescent="0.25">
      <c r="A15" s="17"/>
    </row>
    <row r="16" spans="1:11" ht="18.75" customHeight="1" x14ac:dyDescent="0.25">
      <c r="A16" s="17" t="s">
        <v>48</v>
      </c>
    </row>
    <row r="17" spans="1:10" ht="18.75" customHeight="1" x14ac:dyDescent="0.25">
      <c r="A17" s="17"/>
    </row>
    <row r="18" spans="1:10" ht="18.75" customHeight="1" x14ac:dyDescent="0.25">
      <c r="A18" s="17"/>
    </row>
    <row r="19" spans="1:10" ht="18.75" customHeight="1" x14ac:dyDescent="0.25">
      <c r="A19" s="17"/>
    </row>
    <row r="20" spans="1:10" ht="19.5" customHeight="1" x14ac:dyDescent="0.25">
      <c r="A20" s="1"/>
      <c r="B20" s="1"/>
    </row>
    <row r="21" spans="1:10" ht="19.5" customHeight="1" x14ac:dyDescent="0.25">
      <c r="A21" s="1"/>
      <c r="B21" s="1"/>
    </row>
    <row r="22" spans="1:10" ht="19.5" customHeight="1" x14ac:dyDescent="0.25">
      <c r="A22" s="17"/>
    </row>
    <row r="23" spans="1:10" ht="19.5" customHeight="1" x14ac:dyDescent="0.25"/>
    <row r="24" spans="1:10" x14ac:dyDescent="0.25">
      <c r="A24" s="17"/>
    </row>
    <row r="25" spans="1:10" x14ac:dyDescent="0.25">
      <c r="A25" s="1"/>
    </row>
    <row r="26" spans="1:10" x14ac:dyDescent="0.25">
      <c r="A26" s="17"/>
      <c r="J26" s="32"/>
    </row>
    <row r="27" spans="1:10" ht="15" customHeight="1" x14ac:dyDescent="0.25">
      <c r="A27" s="17"/>
    </row>
    <row r="28" spans="1:10" x14ac:dyDescent="0.25">
      <c r="A28" s="17"/>
    </row>
    <row r="29" spans="1:10" x14ac:dyDescent="0.25">
      <c r="A29" s="17"/>
    </row>
    <row r="30" spans="1:10" x14ac:dyDescent="0.25">
      <c r="A30" s="17"/>
    </row>
    <row r="31" spans="1:10" x14ac:dyDescent="0.25">
      <c r="A31" s="17"/>
    </row>
    <row r="32" spans="1:10" x14ac:dyDescent="0.25">
      <c r="A32" s="31"/>
      <c r="B32" s="1"/>
    </row>
    <row r="33" spans="1:2" x14ac:dyDescent="0.25">
      <c r="A33" s="17"/>
    </row>
    <row r="34" spans="1:2" x14ac:dyDescent="0.25">
      <c r="A34" s="17"/>
    </row>
    <row r="35" spans="1:2" x14ac:dyDescent="0.25">
      <c r="A35" s="17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4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4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4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4">
    <pageSetUpPr autoPageBreaks="0"/>
  </sheetPr>
  <dimension ref="A2:R67"/>
  <sheetViews>
    <sheetView zoomScale="70" zoomScaleNormal="70" zoomScalePageLayoutView="90" workbookViewId="0">
      <selection activeCell="D10" sqref="D10:D12"/>
    </sheetView>
  </sheetViews>
  <sheetFormatPr defaultColWidth="8.85546875" defaultRowHeight="15" x14ac:dyDescent="0.25"/>
  <cols>
    <col min="1" max="1" width="32.5703125" customWidth="1"/>
    <col min="2" max="2" width="17.42578125" customWidth="1"/>
    <col min="4" max="4" width="15.42578125" customWidth="1"/>
    <col min="5" max="5" width="7.5703125" customWidth="1"/>
    <col min="6" max="6" width="11.28515625" customWidth="1"/>
    <col min="7" max="7" width="7.7109375" bestFit="1" customWidth="1"/>
    <col min="8" max="8" width="7.7109375" customWidth="1"/>
    <col min="9" max="9" width="12.7109375" customWidth="1"/>
    <col min="11" max="11" width="16.28515625" customWidth="1"/>
    <col min="12" max="12" width="10" customWidth="1"/>
    <col min="13" max="13" width="13.28515625" customWidth="1"/>
  </cols>
  <sheetData>
    <row r="2" spans="1:18" ht="19.5" customHeight="1" x14ac:dyDescent="0.25">
      <c r="A2" s="36">
        <v>200</v>
      </c>
      <c r="B2" s="36" t="s">
        <v>52</v>
      </c>
      <c r="C2" s="1" t="s">
        <v>55</v>
      </c>
    </row>
    <row r="3" spans="1:18" ht="19.5" customHeight="1" x14ac:dyDescent="0.25">
      <c r="A3" s="36">
        <v>170</v>
      </c>
      <c r="B3" s="36" t="s">
        <v>52</v>
      </c>
      <c r="C3" t="s">
        <v>53</v>
      </c>
      <c r="P3" s="1"/>
      <c r="Q3" s="1"/>
      <c r="R3" s="1"/>
    </row>
    <row r="4" spans="1:18" ht="19.5" customHeight="1" x14ac:dyDescent="0.25">
      <c r="A4" s="36">
        <v>20</v>
      </c>
      <c r="B4" s="36" t="s">
        <v>52</v>
      </c>
      <c r="C4" t="s">
        <v>54</v>
      </c>
      <c r="P4" s="1"/>
      <c r="Q4" s="1"/>
      <c r="R4" s="1"/>
    </row>
    <row r="5" spans="1:18" ht="19.5" customHeight="1" x14ac:dyDescent="0.25">
      <c r="A5" s="36">
        <v>10</v>
      </c>
      <c r="B5" s="36" t="s">
        <v>52</v>
      </c>
      <c r="C5" t="s">
        <v>8</v>
      </c>
      <c r="P5" s="1"/>
      <c r="Q5" s="1"/>
      <c r="R5" s="1"/>
    </row>
    <row r="6" spans="1:18" ht="19.5" customHeight="1" x14ac:dyDescent="0.25">
      <c r="A6" s="30"/>
      <c r="B6" s="46" t="s">
        <v>83</v>
      </c>
      <c r="C6" s="29">
        <v>2</v>
      </c>
      <c r="D6" t="s">
        <v>84</v>
      </c>
      <c r="E6">
        <v>4</v>
      </c>
      <c r="P6" s="1"/>
      <c r="Q6" s="1"/>
      <c r="R6" s="1"/>
    </row>
    <row r="7" spans="1:18" ht="19.5" customHeight="1" x14ac:dyDescent="0.25">
      <c r="A7" s="17" t="s">
        <v>49</v>
      </c>
      <c r="B7" t="s">
        <v>56</v>
      </c>
      <c r="D7" t="s">
        <v>79</v>
      </c>
      <c r="K7" t="s">
        <v>63</v>
      </c>
      <c r="L7">
        <v>3</v>
      </c>
      <c r="R7" s="1"/>
    </row>
    <row r="8" spans="1:18" ht="19.5" customHeight="1" x14ac:dyDescent="0.25">
      <c r="A8" s="17" t="s">
        <v>26</v>
      </c>
      <c r="B8">
        <f>(A3*3+A3*3*0.5)*$C$6</f>
        <v>1530</v>
      </c>
      <c r="C8" t="s">
        <v>52</v>
      </c>
      <c r="D8">
        <f>(A3*3+A3*3*0.5)*E6</f>
        <v>3060</v>
      </c>
      <c r="E8" t="s">
        <v>52</v>
      </c>
      <c r="F8">
        <f>B8+D8</f>
        <v>4590</v>
      </c>
      <c r="K8" t="s">
        <v>65</v>
      </c>
      <c r="L8">
        <f>B8*L7</f>
        <v>4590</v>
      </c>
      <c r="N8" t="s">
        <v>24</v>
      </c>
    </row>
    <row r="9" spans="1:18" ht="19.5" customHeight="1" x14ac:dyDescent="0.25">
      <c r="D9" t="s">
        <v>50</v>
      </c>
      <c r="G9" t="s">
        <v>42</v>
      </c>
      <c r="I9" t="s">
        <v>51</v>
      </c>
      <c r="J9" t="s">
        <v>52</v>
      </c>
      <c r="K9" t="s">
        <v>64</v>
      </c>
      <c r="L9" s="33">
        <f>J15*L7</f>
        <v>8262</v>
      </c>
      <c r="M9">
        <v>100</v>
      </c>
      <c r="N9" t="s">
        <v>24</v>
      </c>
    </row>
    <row r="10" spans="1:18" ht="19.5" customHeight="1" x14ac:dyDescent="0.25">
      <c r="A10" s="41" t="s">
        <v>27</v>
      </c>
      <c r="B10" s="39"/>
      <c r="C10" s="39"/>
      <c r="D10" s="39">
        <f>'Lynen,1969'!H6</f>
        <v>0.1</v>
      </c>
      <c r="E10" s="39" t="str">
        <f>'Lynen,1969'!I6</f>
        <v>M</v>
      </c>
      <c r="F10" s="39"/>
      <c r="G10" s="39">
        <v>0.5</v>
      </c>
      <c r="H10" s="39" t="str">
        <f>E10</f>
        <v>M</v>
      </c>
      <c r="I10" s="39">
        <f>D10*$F$8/G10</f>
        <v>918</v>
      </c>
      <c r="J10" s="39" t="s">
        <v>52</v>
      </c>
      <c r="K10" s="39"/>
      <c r="L10" s="39" t="s">
        <v>24</v>
      </c>
      <c r="M10" s="42">
        <f>I10*$M$9/$B$8</f>
        <v>60</v>
      </c>
      <c r="N10" s="39" t="s">
        <v>24</v>
      </c>
      <c r="O10" s="39"/>
      <c r="P10" s="39" t="s">
        <v>59</v>
      </c>
      <c r="R10">
        <v>1000</v>
      </c>
    </row>
    <row r="11" spans="1:18" ht="19.5" customHeight="1" x14ac:dyDescent="0.25">
      <c r="A11" s="41" t="s">
        <v>30</v>
      </c>
      <c r="B11" s="39"/>
      <c r="C11" s="39"/>
      <c r="D11" s="39">
        <f>'Lynen,1969'!H8</f>
        <v>10</v>
      </c>
      <c r="E11" s="39" t="str">
        <f>'Lynen,1969'!I8</f>
        <v>mM</v>
      </c>
      <c r="F11" s="39"/>
      <c r="G11" s="39">
        <v>100</v>
      </c>
      <c r="H11" s="39" t="str">
        <f>E11</f>
        <v>mM</v>
      </c>
      <c r="I11" s="39">
        <f>D11*$F$8/G11</f>
        <v>459</v>
      </c>
      <c r="J11" s="39" t="s">
        <v>52</v>
      </c>
      <c r="K11" s="39"/>
      <c r="L11" s="39" t="s">
        <v>24</v>
      </c>
      <c r="M11" s="42">
        <f>I11*$M$9/$B$8</f>
        <v>30</v>
      </c>
      <c r="N11" s="39" t="s">
        <v>24</v>
      </c>
      <c r="O11" s="39"/>
      <c r="P11" s="39" t="s">
        <v>59</v>
      </c>
    </row>
    <row r="12" spans="1:18" ht="19.5" customHeight="1" x14ac:dyDescent="0.25">
      <c r="A12" s="41" t="s">
        <v>31</v>
      </c>
      <c r="B12" s="39"/>
      <c r="C12" s="39"/>
      <c r="D12" s="39">
        <f>'Lynen,1969'!H9</f>
        <v>0.3</v>
      </c>
      <c r="E12" s="39" t="str">
        <f>'Lynen,1969'!I9</f>
        <v>mg/mL</v>
      </c>
      <c r="F12" s="39"/>
      <c r="G12" s="39">
        <v>1</v>
      </c>
      <c r="H12" s="39" t="str">
        <f>E12</f>
        <v>mg/mL</v>
      </c>
      <c r="I12" s="39">
        <f>D12*$F$8/G12</f>
        <v>1377</v>
      </c>
      <c r="J12" s="39" t="s">
        <v>52</v>
      </c>
      <c r="K12" s="39"/>
      <c r="L12" s="39" t="s">
        <v>24</v>
      </c>
      <c r="M12" s="42">
        <f>I12*$M$9/$B$8</f>
        <v>90</v>
      </c>
      <c r="N12" s="39" t="s">
        <v>24</v>
      </c>
      <c r="O12" s="39"/>
      <c r="P12" s="39" t="s">
        <v>124</v>
      </c>
    </row>
    <row r="13" spans="1:18" ht="19.5" customHeight="1" x14ac:dyDescent="0.35">
      <c r="A13" s="17" t="s">
        <v>14</v>
      </c>
      <c r="B13" t="s">
        <v>13</v>
      </c>
      <c r="D13">
        <f>'Lynen,1969'!H10</f>
        <v>0.06</v>
      </c>
      <c r="E13" t="str">
        <f>'Lynen,1969'!I10</f>
        <v>mM</v>
      </c>
      <c r="G13">
        <v>5.4</v>
      </c>
      <c r="H13" t="str">
        <f>E13</f>
        <v>mM</v>
      </c>
      <c r="I13" s="40">
        <f>D13*$F$8/G13</f>
        <v>50.999999999999993</v>
      </c>
      <c r="J13" t="s">
        <v>52</v>
      </c>
      <c r="K13">
        <f>I13*$L$7</f>
        <v>152.99999999999997</v>
      </c>
      <c r="L13" t="s">
        <v>52</v>
      </c>
      <c r="M13" s="7"/>
      <c r="P13" s="37" t="s">
        <v>60</v>
      </c>
    </row>
    <row r="14" spans="1:18" ht="19.5" customHeight="1" x14ac:dyDescent="0.25">
      <c r="A14" s="17" t="s">
        <v>7</v>
      </c>
      <c r="D14">
        <f>'Lynen,1969'!H11</f>
        <v>0.15</v>
      </c>
      <c r="E14" t="str">
        <f>'Lynen,1969'!I11</f>
        <v>mM</v>
      </c>
      <c r="G14">
        <v>13.5</v>
      </c>
      <c r="H14" t="str">
        <f>E14</f>
        <v>mM</v>
      </c>
      <c r="I14" s="23">
        <f>D14*$F$8/G14</f>
        <v>51</v>
      </c>
      <c r="J14" t="s">
        <v>52</v>
      </c>
      <c r="K14">
        <f>I14*$L$7</f>
        <v>153</v>
      </c>
      <c r="L14" t="s">
        <v>52</v>
      </c>
      <c r="M14" s="7"/>
      <c r="P14" s="38" t="s">
        <v>61</v>
      </c>
    </row>
    <row r="15" spans="1:18" x14ac:dyDescent="0.25">
      <c r="A15" s="17" t="s">
        <v>72</v>
      </c>
      <c r="I15" s="23">
        <f>F8-SUM(I10:I14)</f>
        <v>1734</v>
      </c>
      <c r="J15" s="40">
        <f>SUM(I10:I12)</f>
        <v>2754</v>
      </c>
      <c r="K15">
        <f>I15*L7</f>
        <v>5202</v>
      </c>
      <c r="L15" t="s">
        <v>52</v>
      </c>
    </row>
    <row r="16" spans="1:18" x14ac:dyDescent="0.25">
      <c r="A16" s="17"/>
      <c r="I16" s="23"/>
      <c r="L16" s="33"/>
    </row>
    <row r="17" spans="1:16" ht="19.5" customHeight="1" x14ac:dyDescent="0.25">
      <c r="A17" s="17" t="s">
        <v>77</v>
      </c>
      <c r="I17">
        <v>10</v>
      </c>
      <c r="J17" t="s">
        <v>52</v>
      </c>
    </row>
    <row r="18" spans="1:16" ht="18.75" customHeight="1" x14ac:dyDescent="0.25">
      <c r="A18" s="17" t="s">
        <v>57</v>
      </c>
      <c r="I18">
        <v>10</v>
      </c>
      <c r="J18" t="s">
        <v>52</v>
      </c>
    </row>
    <row r="19" spans="1:16" ht="18.75" customHeight="1" x14ac:dyDescent="0.25">
      <c r="A19" s="17" t="s">
        <v>58</v>
      </c>
      <c r="I19">
        <v>10</v>
      </c>
      <c r="J19" t="s">
        <v>52</v>
      </c>
    </row>
    <row r="20" spans="1:16" ht="18.75" customHeight="1" x14ac:dyDescent="0.25">
      <c r="A20" s="17"/>
    </row>
    <row r="21" spans="1:16" ht="18.75" customHeight="1" x14ac:dyDescent="0.35">
      <c r="A21" s="17" t="s">
        <v>11</v>
      </c>
      <c r="B21" t="s">
        <v>12</v>
      </c>
      <c r="D21">
        <f>'Lynen,1969'!H14</f>
        <v>7.0000000000000007E-2</v>
      </c>
      <c r="E21" t="str">
        <f>'Lynen,1969'!I14</f>
        <v>mM</v>
      </c>
      <c r="G21">
        <v>1.4</v>
      </c>
      <c r="H21" t="str">
        <f>E21</f>
        <v>mM</v>
      </c>
      <c r="I21" s="23">
        <f>D21*A2/G21</f>
        <v>10.000000000000002</v>
      </c>
      <c r="J21" t="s">
        <v>52</v>
      </c>
      <c r="P21" t="s">
        <v>62</v>
      </c>
    </row>
    <row r="22" spans="1:16" ht="18.75" customHeight="1" x14ac:dyDescent="0.25">
      <c r="A22" s="17"/>
    </row>
    <row r="23" spans="1:16" ht="19.5" customHeight="1" x14ac:dyDescent="0.25">
      <c r="A23" s="17"/>
      <c r="K23">
        <f>200*3*6</f>
        <v>3600</v>
      </c>
    </row>
    <row r="24" spans="1:16" ht="18.75" customHeight="1" x14ac:dyDescent="0.25">
      <c r="A24" s="17"/>
    </row>
    <row r="25" spans="1:16" x14ac:dyDescent="0.25">
      <c r="A25" s="1" t="s">
        <v>80</v>
      </c>
      <c r="B25" s="12">
        <f>3*$A$3+$A$3*0.5</f>
        <v>595</v>
      </c>
      <c r="C25" t="s">
        <v>52</v>
      </c>
      <c r="D25" s="1">
        <f>B25*A4/A3</f>
        <v>70</v>
      </c>
    </row>
    <row r="26" spans="1:16" x14ac:dyDescent="0.25">
      <c r="A26" s="1" t="s">
        <v>81</v>
      </c>
      <c r="B26" s="12">
        <f>(3*$A$3+$A$3*0.5)*2</f>
        <v>1190</v>
      </c>
      <c r="C26" t="s">
        <v>52</v>
      </c>
      <c r="I26">
        <f>D8*10/180</f>
        <v>170</v>
      </c>
      <c r="K26">
        <f>20*10/200</f>
        <v>1</v>
      </c>
    </row>
    <row r="27" spans="1:16" x14ac:dyDescent="0.25">
      <c r="A27" s="1" t="s">
        <v>82</v>
      </c>
      <c r="B27" s="1">
        <f>B26*A4/A3</f>
        <v>140</v>
      </c>
      <c r="E27">
        <f>A3/A4</f>
        <v>8.5</v>
      </c>
    </row>
    <row r="28" spans="1:16" x14ac:dyDescent="0.25">
      <c r="A28" s="1"/>
      <c r="B28" s="1">
        <f>B27*3</f>
        <v>420</v>
      </c>
      <c r="E28">
        <f>B26/B27</f>
        <v>8.5</v>
      </c>
    </row>
    <row r="29" spans="1:16" x14ac:dyDescent="0.25">
      <c r="A29" s="1"/>
      <c r="B29" s="1"/>
    </row>
    <row r="30" spans="1:16" x14ac:dyDescent="0.25">
      <c r="A30" s="1"/>
      <c r="B30" s="1"/>
    </row>
    <row r="31" spans="1:16" x14ac:dyDescent="0.25">
      <c r="A31" s="1"/>
      <c r="B31" s="1"/>
    </row>
    <row r="32" spans="1:16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4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4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5">
    <pageSetUpPr autoPageBreaks="0"/>
  </sheetPr>
  <dimension ref="A2:R67"/>
  <sheetViews>
    <sheetView topLeftCell="A2" zoomScale="70" zoomScaleNormal="70" zoomScalePageLayoutView="90" workbookViewId="0">
      <selection activeCell="D15" sqref="D15"/>
    </sheetView>
  </sheetViews>
  <sheetFormatPr defaultColWidth="8.85546875" defaultRowHeight="15" x14ac:dyDescent="0.25"/>
  <cols>
    <col min="1" max="1" width="32.5703125" customWidth="1"/>
    <col min="2" max="2" width="17.42578125" customWidth="1"/>
    <col min="5" max="5" width="7.5703125" customWidth="1"/>
    <col min="6" max="6" width="11.28515625" customWidth="1"/>
    <col min="7" max="7" width="7.7109375" bestFit="1" customWidth="1"/>
    <col min="8" max="8" width="7.7109375" customWidth="1"/>
    <col min="9" max="9" width="12.7109375" customWidth="1"/>
    <col min="11" max="11" width="16.28515625" customWidth="1"/>
    <col min="12" max="12" width="10" customWidth="1"/>
    <col min="13" max="13" width="13.28515625" customWidth="1"/>
  </cols>
  <sheetData>
    <row r="2" spans="1:18" ht="19.5" customHeight="1" x14ac:dyDescent="0.25">
      <c r="A2" s="36">
        <v>200</v>
      </c>
      <c r="B2" s="36" t="s">
        <v>52</v>
      </c>
      <c r="C2" s="1" t="s">
        <v>55</v>
      </c>
    </row>
    <row r="3" spans="1:18" ht="19.5" customHeight="1" x14ac:dyDescent="0.25">
      <c r="A3" s="36">
        <v>170</v>
      </c>
      <c r="B3" s="36" t="s">
        <v>52</v>
      </c>
      <c r="C3" t="s">
        <v>53</v>
      </c>
      <c r="P3" s="1"/>
      <c r="Q3" s="1"/>
      <c r="R3" s="1"/>
    </row>
    <row r="4" spans="1:18" ht="19.5" customHeight="1" x14ac:dyDescent="0.25">
      <c r="A4" s="36">
        <v>20</v>
      </c>
      <c r="B4" s="36" t="s">
        <v>52</v>
      </c>
      <c r="C4" t="s">
        <v>54</v>
      </c>
      <c r="P4" s="1"/>
      <c r="Q4" s="1"/>
      <c r="R4" s="1"/>
    </row>
    <row r="5" spans="1:18" ht="19.5" customHeight="1" x14ac:dyDescent="0.25">
      <c r="A5" s="36">
        <v>10</v>
      </c>
      <c r="B5" s="36" t="s">
        <v>52</v>
      </c>
      <c r="C5" t="s">
        <v>8</v>
      </c>
      <c r="P5" s="1"/>
      <c r="Q5" s="1"/>
      <c r="R5" s="1"/>
    </row>
    <row r="6" spans="1:18" ht="19.5" customHeight="1" x14ac:dyDescent="0.25">
      <c r="A6" s="30"/>
      <c r="B6" s="46" t="s">
        <v>83</v>
      </c>
      <c r="C6" s="29">
        <v>2</v>
      </c>
      <c r="D6" t="s">
        <v>84</v>
      </c>
      <c r="E6">
        <v>4</v>
      </c>
      <c r="P6" s="1"/>
      <c r="Q6" s="1"/>
      <c r="R6" s="1"/>
    </row>
    <row r="7" spans="1:18" ht="19.5" customHeight="1" x14ac:dyDescent="0.25">
      <c r="A7" s="17" t="s">
        <v>49</v>
      </c>
      <c r="B7" t="s">
        <v>56</v>
      </c>
      <c r="D7" t="s">
        <v>79</v>
      </c>
      <c r="K7" t="s">
        <v>63</v>
      </c>
      <c r="L7">
        <v>3</v>
      </c>
      <c r="R7" s="1"/>
    </row>
    <row r="8" spans="1:18" ht="19.5" customHeight="1" x14ac:dyDescent="0.25">
      <c r="A8" s="17" t="s">
        <v>26</v>
      </c>
      <c r="B8">
        <f>(A3*3+A3*3*0.5)*$C$6</f>
        <v>1530</v>
      </c>
      <c r="C8" t="s">
        <v>52</v>
      </c>
      <c r="D8">
        <f>(A3*3+A3*3*0.5)*E6</f>
        <v>3060</v>
      </c>
      <c r="E8" t="s">
        <v>52</v>
      </c>
      <c r="F8">
        <f>B8+D8</f>
        <v>4590</v>
      </c>
      <c r="K8" t="s">
        <v>65</v>
      </c>
      <c r="L8">
        <f>B8*L7</f>
        <v>4590</v>
      </c>
      <c r="N8" t="s">
        <v>24</v>
      </c>
    </row>
    <row r="9" spans="1:18" ht="19.5" customHeight="1" x14ac:dyDescent="0.25">
      <c r="D9" t="s">
        <v>50</v>
      </c>
      <c r="G9" t="s">
        <v>42</v>
      </c>
      <c r="I9" t="s">
        <v>51</v>
      </c>
      <c r="J9" t="s">
        <v>52</v>
      </c>
      <c r="K9" t="s">
        <v>64</v>
      </c>
      <c r="L9" s="33">
        <f>J15*L7</f>
        <v>8262</v>
      </c>
      <c r="M9">
        <v>100</v>
      </c>
      <c r="N9" t="s">
        <v>24</v>
      </c>
    </row>
    <row r="10" spans="1:18" ht="19.5" customHeight="1" x14ac:dyDescent="0.25">
      <c r="A10" s="41" t="s">
        <v>27</v>
      </c>
      <c r="B10" s="39"/>
      <c r="C10" s="39"/>
      <c r="D10" s="39">
        <f>'Lynen,1969'!H6</f>
        <v>0.1</v>
      </c>
      <c r="E10" s="39" t="str">
        <f>'Lynen,1969'!I6</f>
        <v>M</v>
      </c>
      <c r="F10" s="39"/>
      <c r="G10" s="39">
        <v>0.5</v>
      </c>
      <c r="H10" s="39" t="str">
        <f>E10</f>
        <v>M</v>
      </c>
      <c r="I10" s="39">
        <f>D10*$F$8/G10</f>
        <v>918</v>
      </c>
      <c r="J10" s="39" t="s">
        <v>52</v>
      </c>
      <c r="K10" s="39"/>
      <c r="L10" s="39" t="s">
        <v>24</v>
      </c>
      <c r="M10" s="42">
        <f>I10*$M$9/$B$8</f>
        <v>60</v>
      </c>
      <c r="N10" s="39" t="s">
        <v>24</v>
      </c>
      <c r="O10" s="39"/>
      <c r="P10" s="39" t="s">
        <v>59</v>
      </c>
    </row>
    <row r="11" spans="1:18" ht="19.5" customHeight="1" x14ac:dyDescent="0.25">
      <c r="A11" s="41" t="s">
        <v>30</v>
      </c>
      <c r="B11" s="39"/>
      <c r="C11" s="39"/>
      <c r="D11" s="39">
        <f>'Lynen,1969'!H8</f>
        <v>10</v>
      </c>
      <c r="E11" s="39" t="str">
        <f>'Lynen,1969'!I8</f>
        <v>mM</v>
      </c>
      <c r="F11" s="39"/>
      <c r="G11" s="39">
        <v>100</v>
      </c>
      <c r="H11" s="39" t="str">
        <f>E11</f>
        <v>mM</v>
      </c>
      <c r="I11" s="39">
        <f>D11*$F$8/G11</f>
        <v>459</v>
      </c>
      <c r="J11" s="39" t="s">
        <v>52</v>
      </c>
      <c r="K11" s="39"/>
      <c r="L11" s="39" t="s">
        <v>24</v>
      </c>
      <c r="M11" s="42">
        <f>I11*$M$9/$B$8</f>
        <v>30</v>
      </c>
      <c r="N11" s="39" t="s">
        <v>24</v>
      </c>
      <c r="O11" s="39"/>
      <c r="P11" s="39" t="s">
        <v>59</v>
      </c>
    </row>
    <row r="12" spans="1:18" ht="19.5" customHeight="1" x14ac:dyDescent="0.25">
      <c r="A12" s="41" t="s">
        <v>31</v>
      </c>
      <c r="B12" s="39"/>
      <c r="C12" s="39"/>
      <c r="D12" s="39">
        <f>'Lynen,1969'!H9</f>
        <v>0.3</v>
      </c>
      <c r="E12" s="39" t="str">
        <f>'Lynen,1969'!I9</f>
        <v>mg/mL</v>
      </c>
      <c r="F12" s="39"/>
      <c r="G12" s="39">
        <v>1</v>
      </c>
      <c r="H12" s="39" t="str">
        <f>E12</f>
        <v>mg/mL</v>
      </c>
      <c r="I12" s="39">
        <f>D12*$F$8/G12</f>
        <v>1377</v>
      </c>
      <c r="J12" s="39" t="s">
        <v>52</v>
      </c>
      <c r="K12" s="39"/>
      <c r="L12" s="39" t="s">
        <v>24</v>
      </c>
      <c r="M12" s="42">
        <f>I12*$M$9/$B$8</f>
        <v>90</v>
      </c>
      <c r="N12" s="39" t="s">
        <v>24</v>
      </c>
      <c r="O12" s="39"/>
      <c r="P12" s="39" t="s">
        <v>59</v>
      </c>
    </row>
    <row r="13" spans="1:18" ht="19.5" customHeight="1" x14ac:dyDescent="0.35">
      <c r="A13" s="17" t="s">
        <v>14</v>
      </c>
      <c r="B13" t="s">
        <v>13</v>
      </c>
      <c r="D13">
        <f>'Lynen,1969'!H10</f>
        <v>0.06</v>
      </c>
      <c r="E13" t="str">
        <f>'Lynen,1969'!I10</f>
        <v>mM</v>
      </c>
      <c r="G13">
        <v>5.4</v>
      </c>
      <c r="H13" t="str">
        <f>E13</f>
        <v>mM</v>
      </c>
      <c r="I13" s="40">
        <f>D13*$F$8/G13</f>
        <v>50.999999999999993</v>
      </c>
      <c r="J13" t="s">
        <v>52</v>
      </c>
      <c r="K13">
        <f>I13*$L$7</f>
        <v>152.99999999999997</v>
      </c>
      <c r="L13" t="s">
        <v>52</v>
      </c>
      <c r="M13" s="7"/>
      <c r="P13" s="37" t="s">
        <v>60</v>
      </c>
    </row>
    <row r="14" spans="1:18" ht="19.5" customHeight="1" x14ac:dyDescent="0.25">
      <c r="A14" s="17" t="s">
        <v>78</v>
      </c>
      <c r="D14">
        <v>0.15</v>
      </c>
      <c r="E14" t="str">
        <f>'Lynen,1969'!I11</f>
        <v>mM</v>
      </c>
      <c r="G14">
        <v>13.5</v>
      </c>
      <c r="H14" t="str">
        <f>E14</f>
        <v>mM</v>
      </c>
      <c r="I14" s="23">
        <f>D14*$F$8/G14</f>
        <v>51</v>
      </c>
      <c r="J14" t="s">
        <v>52</v>
      </c>
      <c r="K14">
        <f>I14*$L$7</f>
        <v>153</v>
      </c>
      <c r="L14" t="s">
        <v>52</v>
      </c>
      <c r="M14" s="7"/>
      <c r="P14" s="38" t="s">
        <v>61</v>
      </c>
    </row>
    <row r="15" spans="1:18" x14ac:dyDescent="0.25">
      <c r="A15" s="17" t="s">
        <v>72</v>
      </c>
      <c r="I15" s="23">
        <f>F8-SUM(I10:I14)</f>
        <v>1734</v>
      </c>
      <c r="J15" s="40">
        <f>SUM(I10:I12)</f>
        <v>2754</v>
      </c>
      <c r="K15">
        <f>I15*L7</f>
        <v>5202</v>
      </c>
      <c r="L15" t="s">
        <v>52</v>
      </c>
    </row>
    <row r="16" spans="1:18" x14ac:dyDescent="0.25">
      <c r="A16" s="17"/>
      <c r="I16" s="23"/>
      <c r="L16" s="33"/>
    </row>
    <row r="17" spans="1:16" ht="19.5" customHeight="1" x14ac:dyDescent="0.25">
      <c r="A17" s="17" t="s">
        <v>77</v>
      </c>
      <c r="I17">
        <v>10</v>
      </c>
      <c r="J17" t="s">
        <v>52</v>
      </c>
    </row>
    <row r="18" spans="1:16" ht="18.75" customHeight="1" x14ac:dyDescent="0.25">
      <c r="A18" s="17" t="s">
        <v>57</v>
      </c>
      <c r="I18">
        <v>10</v>
      </c>
      <c r="J18" t="s">
        <v>52</v>
      </c>
    </row>
    <row r="19" spans="1:16" ht="18.75" customHeight="1" x14ac:dyDescent="0.25">
      <c r="A19" s="17" t="s">
        <v>58</v>
      </c>
      <c r="I19">
        <v>10</v>
      </c>
      <c r="J19" t="s">
        <v>52</v>
      </c>
    </row>
    <row r="20" spans="1:16" ht="18.75" customHeight="1" x14ac:dyDescent="0.25">
      <c r="A20" s="17"/>
    </row>
    <row r="21" spans="1:16" ht="18.75" customHeight="1" x14ac:dyDescent="0.35">
      <c r="A21" s="17" t="s">
        <v>11</v>
      </c>
      <c r="B21" t="s">
        <v>12</v>
      </c>
      <c r="D21">
        <f>'Lynen,1969'!H14</f>
        <v>7.0000000000000007E-2</v>
      </c>
      <c r="E21" t="str">
        <f>'Lynen,1969'!I14</f>
        <v>mM</v>
      </c>
      <c r="G21">
        <v>1.4</v>
      </c>
      <c r="H21" t="str">
        <f>E21</f>
        <v>mM</v>
      </c>
      <c r="I21" s="23">
        <f>D21*A2/G21</f>
        <v>10.000000000000002</v>
      </c>
      <c r="J21" t="s">
        <v>52</v>
      </c>
      <c r="P21" t="s">
        <v>62</v>
      </c>
    </row>
    <row r="22" spans="1:16" ht="18.75" customHeight="1" x14ac:dyDescent="0.25">
      <c r="A22" s="17"/>
    </row>
    <row r="23" spans="1:16" ht="19.5" customHeight="1" x14ac:dyDescent="0.25">
      <c r="A23" s="17"/>
      <c r="K23">
        <f>200*3*6</f>
        <v>3600</v>
      </c>
    </row>
    <row r="24" spans="1:16" ht="18.75" customHeight="1" x14ac:dyDescent="0.25">
      <c r="A24" s="17"/>
    </row>
    <row r="25" spans="1:16" x14ac:dyDescent="0.25">
      <c r="A25" s="1" t="s">
        <v>80</v>
      </c>
      <c r="B25" s="12">
        <f>3*$A$3+$A$3*0.5</f>
        <v>595</v>
      </c>
      <c r="C25" t="s">
        <v>52</v>
      </c>
      <c r="D25" s="1">
        <f>B25*A4/A3</f>
        <v>70</v>
      </c>
    </row>
    <row r="26" spans="1:16" x14ac:dyDescent="0.25">
      <c r="A26" s="1" t="s">
        <v>81</v>
      </c>
      <c r="B26" s="12">
        <f>(3*$A$3+$A$3*0.5)*2</f>
        <v>1190</v>
      </c>
      <c r="C26" t="s">
        <v>52</v>
      </c>
      <c r="I26">
        <f>D8*10/180</f>
        <v>170</v>
      </c>
      <c r="K26">
        <f>20*10/200</f>
        <v>1</v>
      </c>
    </row>
    <row r="27" spans="1:16" x14ac:dyDescent="0.25">
      <c r="A27" s="1" t="s">
        <v>82</v>
      </c>
      <c r="B27" s="1">
        <f>B26*A4/A3</f>
        <v>140</v>
      </c>
      <c r="E27">
        <f>A3/A4</f>
        <v>8.5</v>
      </c>
    </row>
    <row r="28" spans="1:16" x14ac:dyDescent="0.25">
      <c r="A28" s="1"/>
      <c r="B28" s="1">
        <f>B27*3</f>
        <v>420</v>
      </c>
      <c r="E28">
        <f>B26/B27</f>
        <v>8.5</v>
      </c>
    </row>
    <row r="29" spans="1:16" x14ac:dyDescent="0.25">
      <c r="A29" s="1"/>
      <c r="B29" s="1"/>
    </row>
    <row r="30" spans="1:16" x14ac:dyDescent="0.25">
      <c r="A30" s="1"/>
      <c r="B30" s="1"/>
    </row>
    <row r="31" spans="1:16" x14ac:dyDescent="0.25">
      <c r="A31" s="1"/>
      <c r="B31" s="1"/>
    </row>
    <row r="32" spans="1:16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4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4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3:K15"/>
  <sheetViews>
    <sheetView workbookViewId="0">
      <selection activeCell="D16" sqref="D16"/>
    </sheetView>
  </sheetViews>
  <sheetFormatPr defaultRowHeight="15" x14ac:dyDescent="0.25"/>
  <cols>
    <col min="2" max="2" width="36.42578125" bestFit="1" customWidth="1"/>
    <col min="4" max="4" width="12" bestFit="1" customWidth="1"/>
    <col min="6" max="6" width="24.5703125" bestFit="1" customWidth="1"/>
    <col min="7" max="7" width="11.42578125" bestFit="1" customWidth="1"/>
    <col min="8" max="9" width="17" bestFit="1" customWidth="1"/>
    <col min="10" max="10" width="10.28515625" bestFit="1" customWidth="1"/>
  </cols>
  <sheetData>
    <row r="3" spans="1:11" x14ac:dyDescent="0.25">
      <c r="B3" s="54"/>
    </row>
    <row r="4" spans="1:11" x14ac:dyDescent="0.25">
      <c r="K4" s="23"/>
    </row>
    <row r="5" spans="1:11" x14ac:dyDescent="0.25">
      <c r="B5" s="47" t="s">
        <v>66</v>
      </c>
      <c r="C5" s="47"/>
      <c r="D5" s="48">
        <v>100</v>
      </c>
      <c r="E5" s="49" t="s">
        <v>24</v>
      </c>
      <c r="F5" s="50"/>
      <c r="G5" s="47"/>
      <c r="H5" s="47"/>
      <c r="I5" s="47"/>
      <c r="J5" s="47"/>
      <c r="K5" s="23"/>
    </row>
    <row r="6" spans="1:11" x14ac:dyDescent="0.25">
      <c r="B6" s="47"/>
      <c r="C6" s="47"/>
      <c r="D6" s="48"/>
      <c r="E6" s="47"/>
      <c r="F6" s="51"/>
      <c r="G6" s="47"/>
      <c r="H6" s="47"/>
      <c r="I6" s="47"/>
      <c r="J6" s="47"/>
    </row>
    <row r="7" spans="1:11" x14ac:dyDescent="0.25">
      <c r="B7" s="47"/>
      <c r="C7" s="47"/>
      <c r="D7" s="50"/>
      <c r="E7" s="47"/>
      <c r="F7" s="50"/>
      <c r="G7" s="47"/>
      <c r="H7" s="47"/>
      <c r="I7" s="47"/>
      <c r="J7" s="47"/>
    </row>
    <row r="8" spans="1:11" x14ac:dyDescent="0.25">
      <c r="B8" s="52"/>
      <c r="C8" s="52"/>
      <c r="D8" s="52"/>
      <c r="E8" s="52"/>
      <c r="F8" s="52"/>
      <c r="G8" s="52"/>
      <c r="H8" s="52"/>
      <c r="I8" s="52"/>
      <c r="J8" s="52"/>
    </row>
    <row r="9" spans="1:11" x14ac:dyDescent="0.25">
      <c r="B9" s="53" t="s">
        <v>85</v>
      </c>
      <c r="C9" s="53" t="s">
        <v>86</v>
      </c>
      <c r="D9" s="53" t="s">
        <v>24</v>
      </c>
      <c r="E9" s="53" t="s">
        <v>86</v>
      </c>
      <c r="F9" s="53" t="s">
        <v>87</v>
      </c>
      <c r="G9" s="53" t="s">
        <v>86</v>
      </c>
      <c r="H9" s="53" t="s">
        <v>88</v>
      </c>
      <c r="I9" s="53" t="s">
        <v>86</v>
      </c>
      <c r="J9" s="53" t="s">
        <v>89</v>
      </c>
    </row>
    <row r="10" spans="1:11" x14ac:dyDescent="0.25">
      <c r="B10" s="53" t="s">
        <v>90</v>
      </c>
      <c r="C10" s="53" t="s">
        <v>86</v>
      </c>
      <c r="D10" s="53" t="s">
        <v>91</v>
      </c>
      <c r="E10" s="53" t="s">
        <v>86</v>
      </c>
      <c r="F10" s="53" t="s">
        <v>92</v>
      </c>
      <c r="G10" s="53" t="s">
        <v>86</v>
      </c>
      <c r="H10" s="53" t="s">
        <v>93</v>
      </c>
      <c r="I10" s="53" t="s">
        <v>86</v>
      </c>
      <c r="J10" s="53" t="s">
        <v>93</v>
      </c>
    </row>
    <row r="11" spans="1:11" x14ac:dyDescent="0.25">
      <c r="A11" s="319" t="s">
        <v>110</v>
      </c>
      <c r="B11" s="41" t="s">
        <v>96</v>
      </c>
      <c r="C11" s="53" t="s">
        <v>86</v>
      </c>
      <c r="D11" s="53">
        <f>H11*$D$5/F11</f>
        <v>40</v>
      </c>
      <c r="E11" s="53" t="s">
        <v>86</v>
      </c>
      <c r="F11" s="53">
        <v>0.5</v>
      </c>
      <c r="G11" s="53" t="s">
        <v>86</v>
      </c>
      <c r="H11" s="53">
        <f>J11*2</f>
        <v>0.2</v>
      </c>
      <c r="I11" s="53" t="s">
        <v>86</v>
      </c>
      <c r="J11" s="53">
        <v>0.1</v>
      </c>
    </row>
    <row r="12" spans="1:11" x14ac:dyDescent="0.25">
      <c r="A12" s="319"/>
      <c r="B12" s="41" t="s">
        <v>97</v>
      </c>
      <c r="C12" s="53" t="s">
        <v>86</v>
      </c>
      <c r="D12" s="53">
        <f>H12*$D$5/F12</f>
        <v>20</v>
      </c>
      <c r="E12" s="53" t="s">
        <v>86</v>
      </c>
      <c r="F12" s="53">
        <v>100</v>
      </c>
      <c r="G12" s="53" t="s">
        <v>86</v>
      </c>
      <c r="H12" s="53">
        <f>J12*2</f>
        <v>20</v>
      </c>
      <c r="I12" s="53" t="s">
        <v>86</v>
      </c>
      <c r="J12" s="53">
        <v>10</v>
      </c>
    </row>
    <row r="13" spans="1:11" x14ac:dyDescent="0.25">
      <c r="A13" s="319"/>
      <c r="B13" s="41" t="s">
        <v>98</v>
      </c>
      <c r="C13" s="53" t="s">
        <v>86</v>
      </c>
      <c r="D13" s="53">
        <f>H13*$D$5/F13</f>
        <v>3</v>
      </c>
      <c r="E13" s="53" t="s">
        <v>86</v>
      </c>
      <c r="F13" s="53">
        <v>20</v>
      </c>
      <c r="G13" s="53" t="s">
        <v>86</v>
      </c>
      <c r="H13" s="53">
        <f>J13*2</f>
        <v>0.6</v>
      </c>
      <c r="I13" s="53" t="s">
        <v>86</v>
      </c>
      <c r="J13" s="53">
        <v>0.3</v>
      </c>
    </row>
    <row r="14" spans="1:11" x14ac:dyDescent="0.25">
      <c r="A14" s="319"/>
      <c r="B14" s="41" t="s">
        <v>72</v>
      </c>
      <c r="C14" s="53"/>
      <c r="D14" s="53">
        <f>D5-SUM(D11:D13)</f>
        <v>37</v>
      </c>
      <c r="E14" s="53"/>
      <c r="F14" s="53"/>
      <c r="G14" s="53"/>
      <c r="H14" s="53"/>
      <c r="I14" s="53"/>
      <c r="J14" s="53"/>
    </row>
    <row r="15" spans="1:11" x14ac:dyDescent="0.25">
      <c r="B15" s="53" t="s">
        <v>95</v>
      </c>
      <c r="C15" s="53" t="s">
        <v>86</v>
      </c>
      <c r="D15" s="53">
        <f>SUM(D11:D14)</f>
        <v>100</v>
      </c>
      <c r="E15" s="53" t="s">
        <v>86</v>
      </c>
      <c r="F15" s="53" t="s">
        <v>94</v>
      </c>
      <c r="G15" s="53" t="s">
        <v>86</v>
      </c>
      <c r="H15" s="53"/>
      <c r="I15" s="53"/>
      <c r="J15" s="53" t="s">
        <v>94</v>
      </c>
    </row>
  </sheetData>
  <mergeCells count="1">
    <mergeCell ref="A11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7"/>
  <dimension ref="E1:AE20"/>
  <sheetViews>
    <sheetView topLeftCell="G1" workbookViewId="0">
      <selection activeCell="Z4" sqref="Z4"/>
    </sheetView>
  </sheetViews>
  <sheetFormatPr defaultRowHeight="15" x14ac:dyDescent="0.25"/>
  <cols>
    <col min="6" max="6" width="13.85546875" customWidth="1"/>
    <col min="11" max="11" width="10.140625" bestFit="1" customWidth="1"/>
    <col min="20" max="31" width="6.42578125" customWidth="1"/>
  </cols>
  <sheetData>
    <row r="1" spans="5:31" x14ac:dyDescent="0.25">
      <c r="L1" t="s">
        <v>104</v>
      </c>
      <c r="M1" t="s">
        <v>105</v>
      </c>
    </row>
    <row r="2" spans="5:31" x14ac:dyDescent="0.25">
      <c r="K2" t="s">
        <v>83</v>
      </c>
      <c r="L2" t="s">
        <v>99</v>
      </c>
      <c r="M2" t="s">
        <v>101</v>
      </c>
      <c r="N2" t="s">
        <v>102</v>
      </c>
      <c r="O2" t="s">
        <v>103</v>
      </c>
    </row>
    <row r="3" spans="5:31" x14ac:dyDescent="0.25">
      <c r="F3" s="54" t="s">
        <v>125</v>
      </c>
      <c r="G3" t="s">
        <v>106</v>
      </c>
      <c r="H3">
        <v>170</v>
      </c>
      <c r="I3" t="s">
        <v>52</v>
      </c>
      <c r="J3" t="s">
        <v>100</v>
      </c>
      <c r="K3">
        <v>4</v>
      </c>
      <c r="L3">
        <v>3</v>
      </c>
      <c r="M3">
        <v>3</v>
      </c>
      <c r="N3">
        <v>3</v>
      </c>
      <c r="O3">
        <f>(L3*N3+M3*N3)*K3</f>
        <v>72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</row>
    <row r="4" spans="5:31" x14ac:dyDescent="0.25">
      <c r="O4" s="23"/>
      <c r="S4" t="s">
        <v>115</v>
      </c>
      <c r="T4" s="59" t="s">
        <v>131</v>
      </c>
      <c r="U4" s="59" t="s">
        <v>131</v>
      </c>
      <c r="V4" s="59" t="s">
        <v>131</v>
      </c>
      <c r="W4" s="59" t="s">
        <v>139</v>
      </c>
      <c r="X4" s="59" t="s">
        <v>139</v>
      </c>
      <c r="Y4" s="59" t="s">
        <v>139</v>
      </c>
      <c r="Z4" s="59"/>
      <c r="AA4" s="59"/>
      <c r="AB4" s="59"/>
      <c r="AC4" s="59"/>
      <c r="AD4" s="59"/>
      <c r="AE4" s="59"/>
    </row>
    <row r="5" spans="5:31" x14ac:dyDescent="0.25">
      <c r="F5" s="47"/>
      <c r="G5" s="47"/>
      <c r="H5" s="58"/>
      <c r="I5" s="49"/>
      <c r="K5" s="47"/>
      <c r="L5" s="47"/>
      <c r="M5" s="47"/>
      <c r="N5" s="47"/>
      <c r="O5" s="23"/>
      <c r="S5" t="s">
        <v>116</v>
      </c>
      <c r="T5" s="59" t="s">
        <v>132</v>
      </c>
      <c r="U5" s="59" t="s">
        <v>132</v>
      </c>
      <c r="V5" s="59" t="s">
        <v>132</v>
      </c>
      <c r="W5" s="59" t="s">
        <v>140</v>
      </c>
      <c r="X5" s="59" t="s">
        <v>140</v>
      </c>
      <c r="Y5" s="59" t="s">
        <v>140</v>
      </c>
      <c r="Z5" s="59"/>
      <c r="AA5" s="59"/>
      <c r="AB5" s="59"/>
      <c r="AC5" s="59"/>
      <c r="AD5" s="59"/>
      <c r="AE5" s="59"/>
    </row>
    <row r="6" spans="5:31" x14ac:dyDescent="0.25">
      <c r="F6" s="47" t="s">
        <v>112</v>
      </c>
      <c r="G6" s="47">
        <v>9</v>
      </c>
      <c r="H6" s="58"/>
      <c r="I6" s="47"/>
      <c r="J6" s="51"/>
      <c r="K6" s="47"/>
      <c r="L6" s="47"/>
      <c r="M6" s="47"/>
      <c r="N6" s="47"/>
      <c r="S6" t="s">
        <v>117</v>
      </c>
      <c r="T6" s="59" t="s">
        <v>133</v>
      </c>
      <c r="U6" s="59" t="s">
        <v>133</v>
      </c>
      <c r="V6" s="59" t="s">
        <v>133</v>
      </c>
      <c r="W6" s="59" t="s">
        <v>141</v>
      </c>
      <c r="X6" s="59" t="s">
        <v>141</v>
      </c>
      <c r="Y6" s="59" t="s">
        <v>141</v>
      </c>
      <c r="Z6" s="59"/>
      <c r="AA6" s="59"/>
      <c r="AB6" s="59"/>
      <c r="AC6" s="59"/>
      <c r="AD6" s="59"/>
      <c r="AE6" s="59"/>
    </row>
    <row r="7" spans="5:31" ht="26.25" x14ac:dyDescent="0.25">
      <c r="F7" s="47" t="s">
        <v>113</v>
      </c>
      <c r="G7" s="47">
        <f>H3*(L3+M3)*1.2</f>
        <v>1224</v>
      </c>
      <c r="H7" s="50" t="s">
        <v>52</v>
      </c>
      <c r="I7" s="321" t="s">
        <v>114</v>
      </c>
      <c r="J7" s="321"/>
      <c r="K7" s="47">
        <f>(G7*G6)*1.2/1000</f>
        <v>13.219199999999999</v>
      </c>
      <c r="L7" s="47" t="s">
        <v>24</v>
      </c>
      <c r="M7" s="47"/>
      <c r="N7" s="47"/>
      <c r="S7" t="s">
        <v>118</v>
      </c>
      <c r="T7" s="59" t="s">
        <v>134</v>
      </c>
      <c r="U7" s="59" t="s">
        <v>134</v>
      </c>
      <c r="V7" s="59" t="s">
        <v>134</v>
      </c>
      <c r="W7" s="59" t="s">
        <v>142</v>
      </c>
      <c r="X7" s="59" t="s">
        <v>142</v>
      </c>
      <c r="Y7" s="59" t="s">
        <v>142</v>
      </c>
      <c r="Z7" s="59"/>
      <c r="AA7" s="59"/>
      <c r="AB7" s="59"/>
      <c r="AC7" s="59"/>
      <c r="AD7" s="59"/>
      <c r="AE7" s="59"/>
    </row>
    <row r="8" spans="5:31" x14ac:dyDescent="0.25">
      <c r="F8" s="52"/>
      <c r="G8" s="52"/>
      <c r="H8" s="52"/>
      <c r="I8" s="52"/>
      <c r="J8" s="52"/>
      <c r="K8" s="52"/>
      <c r="L8" s="52"/>
      <c r="M8" s="52"/>
      <c r="N8" s="52"/>
      <c r="S8" t="s">
        <v>119</v>
      </c>
      <c r="T8" s="59" t="s">
        <v>135</v>
      </c>
      <c r="U8" s="59" t="s">
        <v>135</v>
      </c>
      <c r="V8" s="59" t="s">
        <v>135</v>
      </c>
      <c r="W8" s="59" t="s">
        <v>143</v>
      </c>
      <c r="X8" s="59" t="s">
        <v>143</v>
      </c>
      <c r="Y8" s="59" t="s">
        <v>143</v>
      </c>
      <c r="Z8" s="59"/>
      <c r="AA8" s="59"/>
      <c r="AB8" s="59"/>
      <c r="AC8" s="59"/>
      <c r="AD8" s="59"/>
      <c r="AE8" s="59"/>
    </row>
    <row r="9" spans="5:31" x14ac:dyDescent="0.25">
      <c r="F9" s="53" t="s">
        <v>85</v>
      </c>
      <c r="G9" s="53" t="s">
        <v>86</v>
      </c>
      <c r="H9" s="53" t="s">
        <v>24</v>
      </c>
      <c r="I9" s="53" t="s">
        <v>86</v>
      </c>
      <c r="J9" s="53" t="s">
        <v>87</v>
      </c>
      <c r="K9" s="53" t="s">
        <v>86</v>
      </c>
      <c r="L9" s="53" t="s">
        <v>111</v>
      </c>
      <c r="M9" s="53" t="s">
        <v>86</v>
      </c>
      <c r="N9" s="53" t="s">
        <v>89</v>
      </c>
      <c r="S9" t="s">
        <v>120</v>
      </c>
      <c r="T9" s="59" t="s">
        <v>136</v>
      </c>
      <c r="U9" s="59" t="s">
        <v>136</v>
      </c>
      <c r="V9" s="59" t="s">
        <v>136</v>
      </c>
      <c r="W9" s="59" t="s">
        <v>144</v>
      </c>
      <c r="X9" s="59" t="s">
        <v>144</v>
      </c>
      <c r="Y9" s="59" t="s">
        <v>144</v>
      </c>
      <c r="Z9" s="59"/>
      <c r="AA9" s="59"/>
      <c r="AB9" s="59"/>
      <c r="AC9" s="59"/>
      <c r="AD9" s="59"/>
      <c r="AE9" s="59"/>
    </row>
    <row r="10" spans="5:31" x14ac:dyDescent="0.25">
      <c r="F10" s="53" t="s">
        <v>90</v>
      </c>
      <c r="G10" s="53" t="s">
        <v>86</v>
      </c>
      <c r="H10" s="53" t="s">
        <v>91</v>
      </c>
      <c r="I10" s="53" t="s">
        <v>86</v>
      </c>
      <c r="J10" s="53" t="s">
        <v>92</v>
      </c>
      <c r="K10" s="53" t="s">
        <v>86</v>
      </c>
      <c r="L10" s="53" t="s">
        <v>93</v>
      </c>
      <c r="M10" s="53" t="s">
        <v>86</v>
      </c>
      <c r="N10" s="53" t="s">
        <v>93</v>
      </c>
      <c r="S10" t="s">
        <v>121</v>
      </c>
      <c r="T10" s="59" t="s">
        <v>137</v>
      </c>
      <c r="U10" s="59" t="s">
        <v>137</v>
      </c>
      <c r="V10" s="59" t="s">
        <v>137</v>
      </c>
      <c r="W10" s="59" t="s">
        <v>145</v>
      </c>
      <c r="X10" s="59" t="s">
        <v>145</v>
      </c>
      <c r="Y10" s="59" t="s">
        <v>145</v>
      </c>
      <c r="Z10" s="59"/>
      <c r="AA10" s="59"/>
      <c r="AB10" s="59"/>
      <c r="AC10" s="59"/>
      <c r="AD10" s="59"/>
      <c r="AE10" s="59"/>
    </row>
    <row r="11" spans="5:31" ht="26.25" customHeight="1" x14ac:dyDescent="0.25">
      <c r="E11" s="55"/>
      <c r="F11" s="320" t="s">
        <v>109</v>
      </c>
      <c r="G11" s="320"/>
      <c r="H11" s="57">
        <f>ROUNDUP(N11*K7/L11,1)</f>
        <v>6.6999999999999993</v>
      </c>
      <c r="I11" s="53" t="s">
        <v>86</v>
      </c>
      <c r="J11" s="53" t="s">
        <v>94</v>
      </c>
      <c r="K11" s="53" t="s">
        <v>86</v>
      </c>
      <c r="L11" s="53">
        <v>2</v>
      </c>
      <c r="M11" s="53" t="s">
        <v>86</v>
      </c>
      <c r="N11" s="53">
        <v>1</v>
      </c>
      <c r="O11" s="62"/>
      <c r="S11" t="s">
        <v>122</v>
      </c>
      <c r="T11" s="59" t="s">
        <v>138</v>
      </c>
      <c r="U11" s="59" t="s">
        <v>138</v>
      </c>
      <c r="V11" s="59" t="s">
        <v>138</v>
      </c>
      <c r="W11" s="59" t="s">
        <v>146</v>
      </c>
      <c r="X11" s="59" t="s">
        <v>146</v>
      </c>
      <c r="Y11" s="59" t="s">
        <v>146</v>
      </c>
      <c r="Z11" s="59"/>
      <c r="AA11" s="59"/>
      <c r="AB11" s="59"/>
      <c r="AC11" s="59"/>
      <c r="AD11" s="59"/>
      <c r="AE11" s="59"/>
    </row>
    <row r="12" spans="5:31" x14ac:dyDescent="0.25">
      <c r="E12" s="55"/>
      <c r="F12" s="17" t="s">
        <v>107</v>
      </c>
      <c r="H12" s="61">
        <f>(N12*$K$7/J12)</f>
        <v>0.14687999999999996</v>
      </c>
      <c r="I12" s="53"/>
      <c r="J12" s="53">
        <v>5.4</v>
      </c>
      <c r="K12" s="53"/>
      <c r="L12" s="53"/>
      <c r="M12" s="53"/>
      <c r="N12" s="53">
        <v>0.06</v>
      </c>
      <c r="O12" s="63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5:31" x14ac:dyDescent="0.25">
      <c r="E13" s="55"/>
      <c r="F13" s="17" t="s">
        <v>108</v>
      </c>
      <c r="H13" s="61">
        <f>N13*$K$7/J13</f>
        <v>0.14687999999999998</v>
      </c>
      <c r="I13" s="53"/>
      <c r="J13" s="53">
        <v>13.5</v>
      </c>
      <c r="K13" s="53"/>
      <c r="L13" s="53"/>
      <c r="M13" s="53"/>
      <c r="N13" s="53">
        <v>0.15</v>
      </c>
      <c r="O13" s="63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spans="5:31" x14ac:dyDescent="0.25">
      <c r="E14" s="55"/>
      <c r="F14" s="17" t="s">
        <v>72</v>
      </c>
      <c r="H14" s="56">
        <f>K7-H12-H13-H11</f>
        <v>6.2254400000000008</v>
      </c>
      <c r="I14" s="33">
        <f>SUM(H11:H14)</f>
        <v>13.219200000000001</v>
      </c>
      <c r="O14" s="64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spans="5:31" ht="51.75" x14ac:dyDescent="0.25">
      <c r="F15" s="47" t="s">
        <v>126</v>
      </c>
      <c r="H15">
        <f>20*(L3+M3)*1.2</f>
        <v>144</v>
      </c>
      <c r="O15" s="1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5:31" x14ac:dyDescent="0.25">
      <c r="H16">
        <f>G7+H15</f>
        <v>1368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7:12" x14ac:dyDescent="0.25">
      <c r="H17">
        <f>H16/(H3+20)</f>
        <v>7.2</v>
      </c>
      <c r="I17" t="s">
        <v>127</v>
      </c>
      <c r="L17" t="s">
        <v>128</v>
      </c>
    </row>
    <row r="19" spans="7:12" x14ac:dyDescent="0.25">
      <c r="G19" t="s">
        <v>129</v>
      </c>
      <c r="H19">
        <f>K7</f>
        <v>13.219199999999999</v>
      </c>
      <c r="I19" t="s">
        <v>147</v>
      </c>
    </row>
    <row r="20" spans="7:12" x14ac:dyDescent="0.25">
      <c r="J20" t="s">
        <v>130</v>
      </c>
    </row>
  </sheetData>
  <mergeCells count="2">
    <mergeCell ref="F11:G11"/>
    <mergeCell ref="I7:J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B1:BV78"/>
  <sheetViews>
    <sheetView topLeftCell="B67" zoomScale="80" zoomScaleNormal="80" workbookViewId="0">
      <pane xSplit="1" topLeftCell="M1" activePane="topRight" state="frozen"/>
      <selection activeCell="B1" sqref="B1"/>
      <selection pane="topRight" activeCell="M76" sqref="M76"/>
    </sheetView>
  </sheetViews>
  <sheetFormatPr defaultRowHeight="15" x14ac:dyDescent="0.25"/>
  <cols>
    <col min="3" max="3" width="13.140625" customWidth="1"/>
    <col min="4" max="4" width="12.7109375" customWidth="1"/>
    <col min="8" max="8" width="13.140625" customWidth="1"/>
    <col min="12" max="12" width="13" customWidth="1"/>
    <col min="16" max="16" width="11.85546875" customWidth="1"/>
    <col min="20" max="20" width="12.28515625" bestFit="1" customWidth="1"/>
    <col min="28" max="28" width="12.28515625" bestFit="1" customWidth="1"/>
    <col min="36" max="36" width="12.28515625" bestFit="1" customWidth="1"/>
    <col min="44" max="44" width="12.28515625" bestFit="1" customWidth="1"/>
    <col min="52" max="52" width="12.28515625" bestFit="1" customWidth="1"/>
    <col min="56" max="56" width="12.28515625" bestFit="1" customWidth="1"/>
    <col min="60" max="60" width="12.28515625" bestFit="1" customWidth="1"/>
    <col min="64" max="64" width="12.28515625" bestFit="1" customWidth="1"/>
    <col min="68" max="68" width="12.28515625" bestFit="1" customWidth="1"/>
    <col min="72" max="72" width="12.28515625" bestFit="1" customWidth="1"/>
  </cols>
  <sheetData>
    <row r="1" spans="2:74" x14ac:dyDescent="0.25">
      <c r="C1" t="s">
        <v>251</v>
      </c>
      <c r="D1" t="s">
        <v>250</v>
      </c>
      <c r="H1" t="s">
        <v>249</v>
      </c>
      <c r="I1" t="s">
        <v>248</v>
      </c>
      <c r="N1" t="s">
        <v>247</v>
      </c>
    </row>
    <row r="2" spans="2:74" x14ac:dyDescent="0.25">
      <c r="C2" t="s">
        <v>133</v>
      </c>
      <c r="D2" t="s">
        <v>246</v>
      </c>
      <c r="G2" t="s">
        <v>241</v>
      </c>
      <c r="H2" t="s">
        <v>245</v>
      </c>
      <c r="K2" t="s">
        <v>135</v>
      </c>
      <c r="L2" t="s">
        <v>244</v>
      </c>
      <c r="O2" t="s">
        <v>238</v>
      </c>
      <c r="P2" t="s">
        <v>243</v>
      </c>
      <c r="S2" t="s">
        <v>133</v>
      </c>
      <c r="T2" t="s">
        <v>242</v>
      </c>
      <c r="W2" t="s">
        <v>241</v>
      </c>
      <c r="X2" t="s">
        <v>240</v>
      </c>
      <c r="AA2" t="s">
        <v>135</v>
      </c>
      <c r="AB2" t="s">
        <v>239</v>
      </c>
      <c r="AE2" t="s">
        <v>238</v>
      </c>
      <c r="AF2" t="s">
        <v>237</v>
      </c>
      <c r="AI2" t="s">
        <v>137</v>
      </c>
      <c r="AJ2" t="s">
        <v>236</v>
      </c>
      <c r="AM2" t="s">
        <v>226</v>
      </c>
      <c r="AN2" t="s">
        <v>235</v>
      </c>
      <c r="AQ2" t="s">
        <v>137</v>
      </c>
      <c r="AR2" t="s">
        <v>234</v>
      </c>
      <c r="AU2" t="s">
        <v>226</v>
      </c>
      <c r="AV2" t="s">
        <v>233</v>
      </c>
      <c r="AY2" t="s">
        <v>137</v>
      </c>
      <c r="AZ2" t="s">
        <v>232</v>
      </c>
      <c r="BC2" t="s">
        <v>226</v>
      </c>
      <c r="BD2" t="s">
        <v>231</v>
      </c>
      <c r="BG2" t="s">
        <v>137</v>
      </c>
      <c r="BH2" t="s">
        <v>230</v>
      </c>
      <c r="BI2" t="s">
        <v>228</v>
      </c>
      <c r="BK2" t="s">
        <v>226</v>
      </c>
      <c r="BL2" t="s">
        <v>229</v>
      </c>
      <c r="BM2" t="s">
        <v>228</v>
      </c>
      <c r="BO2" t="s">
        <v>137</v>
      </c>
      <c r="BP2" t="s">
        <v>227</v>
      </c>
      <c r="BS2" t="s">
        <v>226</v>
      </c>
      <c r="BT2" t="s">
        <v>225</v>
      </c>
    </row>
    <row r="3" spans="2:74" x14ac:dyDescent="0.25">
      <c r="B3" t="s">
        <v>224</v>
      </c>
      <c r="C3" t="s">
        <v>223</v>
      </c>
      <c r="D3" t="s">
        <v>222</v>
      </c>
      <c r="E3" t="s">
        <v>221</v>
      </c>
      <c r="F3" s="3" t="s">
        <v>205</v>
      </c>
      <c r="G3" t="s">
        <v>220</v>
      </c>
      <c r="H3" t="s">
        <v>219</v>
      </c>
      <c r="I3" t="s">
        <v>218</v>
      </c>
      <c r="J3" s="3" t="s">
        <v>205</v>
      </c>
      <c r="K3" t="s">
        <v>217</v>
      </c>
      <c r="L3" t="s">
        <v>216</v>
      </c>
      <c r="M3" t="s">
        <v>215</v>
      </c>
      <c r="N3" s="3" t="s">
        <v>205</v>
      </c>
      <c r="O3" t="s">
        <v>214</v>
      </c>
      <c r="P3" t="s">
        <v>213</v>
      </c>
      <c r="Q3" t="s">
        <v>212</v>
      </c>
      <c r="R3" s="3" t="s">
        <v>205</v>
      </c>
      <c r="S3" t="s">
        <v>223</v>
      </c>
      <c r="T3" t="s">
        <v>222</v>
      </c>
      <c r="U3" t="s">
        <v>221</v>
      </c>
      <c r="V3" s="3" t="s">
        <v>205</v>
      </c>
      <c r="W3" t="s">
        <v>220</v>
      </c>
      <c r="X3" t="s">
        <v>219</v>
      </c>
      <c r="Y3" t="s">
        <v>218</v>
      </c>
      <c r="Z3" s="3" t="s">
        <v>205</v>
      </c>
      <c r="AA3" t="s">
        <v>217</v>
      </c>
      <c r="AB3" t="s">
        <v>216</v>
      </c>
      <c r="AC3" t="s">
        <v>215</v>
      </c>
      <c r="AD3" s="3" t="s">
        <v>205</v>
      </c>
      <c r="AE3" t="s">
        <v>214</v>
      </c>
      <c r="AF3" t="s">
        <v>213</v>
      </c>
      <c r="AG3" t="s">
        <v>212</v>
      </c>
      <c r="AH3" s="3" t="s">
        <v>205</v>
      </c>
      <c r="AI3" t="s">
        <v>211</v>
      </c>
      <c r="AJ3" t="s">
        <v>210</v>
      </c>
      <c r="AK3" t="s">
        <v>209</v>
      </c>
      <c r="AL3" s="3" t="s">
        <v>205</v>
      </c>
      <c r="AM3" t="s">
        <v>208</v>
      </c>
      <c r="AN3" t="s">
        <v>207</v>
      </c>
      <c r="AO3" t="s">
        <v>206</v>
      </c>
      <c r="AP3" s="3" t="s">
        <v>205</v>
      </c>
      <c r="AQ3" t="s">
        <v>211</v>
      </c>
      <c r="AR3" t="s">
        <v>210</v>
      </c>
      <c r="AS3" t="s">
        <v>209</v>
      </c>
      <c r="AT3" s="3" t="s">
        <v>205</v>
      </c>
      <c r="AU3" t="s">
        <v>208</v>
      </c>
      <c r="AV3" t="s">
        <v>207</v>
      </c>
      <c r="AW3" t="s">
        <v>206</v>
      </c>
      <c r="AX3" s="3" t="s">
        <v>205</v>
      </c>
      <c r="AY3" t="s">
        <v>211</v>
      </c>
      <c r="AZ3" t="s">
        <v>210</v>
      </c>
      <c r="BA3" t="s">
        <v>209</v>
      </c>
      <c r="BB3" s="3" t="s">
        <v>205</v>
      </c>
      <c r="BC3" t="s">
        <v>208</v>
      </c>
      <c r="BD3" t="s">
        <v>207</v>
      </c>
      <c r="BE3" t="s">
        <v>206</v>
      </c>
      <c r="BF3" s="3" t="s">
        <v>205</v>
      </c>
      <c r="BG3" t="s">
        <v>211</v>
      </c>
      <c r="BH3" t="s">
        <v>210</v>
      </c>
      <c r="BI3" t="s">
        <v>209</v>
      </c>
      <c r="BJ3" s="3" t="s">
        <v>205</v>
      </c>
      <c r="BK3" t="s">
        <v>208</v>
      </c>
      <c r="BL3" t="s">
        <v>207</v>
      </c>
      <c r="BM3" t="s">
        <v>206</v>
      </c>
      <c r="BN3" s="3" t="s">
        <v>205</v>
      </c>
      <c r="BO3" t="s">
        <v>211</v>
      </c>
      <c r="BP3" t="s">
        <v>210</v>
      </c>
      <c r="BQ3" t="s">
        <v>209</v>
      </c>
      <c r="BR3" s="3" t="s">
        <v>205</v>
      </c>
      <c r="BS3" t="s">
        <v>208</v>
      </c>
      <c r="BT3" t="s">
        <v>207</v>
      </c>
      <c r="BU3" t="s">
        <v>206</v>
      </c>
      <c r="BV3" s="3" t="s">
        <v>205</v>
      </c>
    </row>
    <row r="4" spans="2:74" x14ac:dyDescent="0.25">
      <c r="B4">
        <v>0</v>
      </c>
      <c r="C4">
        <v>0.35239999999999999</v>
      </c>
      <c r="D4">
        <v>0.33479999999999999</v>
      </c>
      <c r="E4">
        <v>0.34749999999999998</v>
      </c>
      <c r="F4" s="3">
        <f t="shared" ref="F4:F44" si="0">AVERAGE(C4:E4)</f>
        <v>0.34489999999999998</v>
      </c>
      <c r="I4">
        <v>0.33779999999999999</v>
      </c>
      <c r="J4" s="3">
        <f t="shared" ref="J4:J44" si="1">AVERAGE(G4:I4)</f>
        <v>0.33779999999999999</v>
      </c>
      <c r="K4">
        <v>0.34839999999999999</v>
      </c>
      <c r="L4">
        <v>0.34839999999999999</v>
      </c>
      <c r="M4">
        <v>0.34989999999999999</v>
      </c>
      <c r="N4" s="3">
        <f t="shared" ref="N4:N44" si="2">AVERAGE(K4:M4)</f>
        <v>0.34889999999999999</v>
      </c>
      <c r="O4">
        <v>0.31609999999999999</v>
      </c>
      <c r="P4">
        <v>0.32319999999999999</v>
      </c>
      <c r="Q4">
        <v>0.32029999999999997</v>
      </c>
      <c r="R4" s="3">
        <f t="shared" ref="R4:R44" si="3">AVERAGE(O4:Q4)</f>
        <v>0.31986666666666669</v>
      </c>
      <c r="S4">
        <v>0.34799999999999998</v>
      </c>
      <c r="T4">
        <v>0.3624</v>
      </c>
      <c r="U4">
        <v>0.37290000000000001</v>
      </c>
      <c r="V4" s="3">
        <f>AVERAGE(S4:U4)</f>
        <v>0.36109999999999998</v>
      </c>
      <c r="W4">
        <v>0.31430000000000002</v>
      </c>
      <c r="X4">
        <v>0.32940000000000003</v>
      </c>
      <c r="Y4">
        <v>0.34949999999999998</v>
      </c>
      <c r="Z4" s="3">
        <f>AVERAGE(W4:Y4)</f>
        <v>0.33106666666666668</v>
      </c>
      <c r="AA4">
        <v>0.372</v>
      </c>
      <c r="AB4">
        <v>0.38030000000000003</v>
      </c>
      <c r="AC4">
        <v>0.37180000000000002</v>
      </c>
      <c r="AD4" s="3">
        <f t="shared" ref="AD4:AD44" si="4">AVERAGE(AA4:AC4)</f>
        <v>0.37469999999999998</v>
      </c>
      <c r="AE4">
        <v>0.39839999999999998</v>
      </c>
      <c r="AG4">
        <v>0.49149999999999999</v>
      </c>
      <c r="AH4" s="3">
        <f t="shared" ref="AH4:AH44" si="5">AVERAGE(AE4:AG4)</f>
        <v>0.44494999999999996</v>
      </c>
      <c r="AI4">
        <v>0.40710000000000002</v>
      </c>
      <c r="AJ4">
        <v>0.39279999999999998</v>
      </c>
      <c r="AK4">
        <v>0.41689999999999999</v>
      </c>
      <c r="AL4" s="3">
        <f t="shared" ref="AL4:AL44" si="6">AVERAGE(AI4:AK4)</f>
        <v>0.40560000000000002</v>
      </c>
      <c r="AM4">
        <v>0.40210000000000001</v>
      </c>
      <c r="AN4">
        <v>0.40960000000000002</v>
      </c>
      <c r="AO4">
        <v>0.40560000000000002</v>
      </c>
      <c r="AP4" s="3">
        <f t="shared" ref="AP4:AP44" si="7">AVERAGE(AM4:AO4)</f>
        <v>0.40576666666666666</v>
      </c>
      <c r="AQ4">
        <v>0.43930000000000002</v>
      </c>
      <c r="AR4">
        <v>0.43109999999999998</v>
      </c>
      <c r="AS4">
        <v>0.42249999999999999</v>
      </c>
      <c r="AT4" s="3">
        <f t="shared" ref="AT4:AT44" si="8">AVERAGE(AQ4:AS4)</f>
        <v>0.43096666666666666</v>
      </c>
      <c r="AU4">
        <v>0.45879999999999999</v>
      </c>
      <c r="AV4">
        <v>0.46439999999999998</v>
      </c>
      <c r="AW4">
        <v>0.44340000000000002</v>
      </c>
      <c r="AX4" s="3">
        <f t="shared" ref="AX4:AX44" si="9">AVERAGE(AU4:AW4)</f>
        <v>0.45553333333333335</v>
      </c>
      <c r="AY4">
        <v>0.40150000000000002</v>
      </c>
      <c r="AZ4">
        <v>0.40539999999999998</v>
      </c>
      <c r="BA4">
        <v>0.39050000000000001</v>
      </c>
      <c r="BB4" s="3">
        <f t="shared" ref="BB4:BB44" si="10">AVERAGE(AY4:BA4)</f>
        <v>0.39913333333333334</v>
      </c>
      <c r="BC4">
        <v>0.40139999999999998</v>
      </c>
      <c r="BD4">
        <v>0.39460000000000001</v>
      </c>
      <c r="BE4">
        <v>0.50980000000000003</v>
      </c>
      <c r="BF4" s="3">
        <f t="shared" ref="BF4:BF44" si="11">AVERAGE(BC4:BE4)</f>
        <v>0.43526666666666669</v>
      </c>
      <c r="BG4">
        <v>0.40379999999999999</v>
      </c>
      <c r="BH4">
        <v>0.4088</v>
      </c>
      <c r="BI4">
        <v>0.3911</v>
      </c>
      <c r="BJ4" s="3">
        <f t="shared" ref="BJ4:BJ44" si="12">AVERAGE(BG4:BI4)</f>
        <v>0.40123333333333333</v>
      </c>
      <c r="BK4">
        <v>0.4002</v>
      </c>
      <c r="BL4">
        <v>0.6472</v>
      </c>
      <c r="BM4">
        <v>0.55279999999999996</v>
      </c>
      <c r="BN4" s="3">
        <f t="shared" ref="BN4:BN44" si="13">AVERAGE(BK4:BM4)</f>
        <v>0.53339999999999999</v>
      </c>
      <c r="BO4">
        <v>0.28160000000000002</v>
      </c>
      <c r="BP4">
        <v>0.28499999999999998</v>
      </c>
      <c r="BQ4">
        <v>0.43719999999999998</v>
      </c>
      <c r="BR4" s="3">
        <f t="shared" ref="BR4:BR44" si="14">AVERAGE(BO4:BQ4)</f>
        <v>0.33460000000000001</v>
      </c>
      <c r="BS4">
        <v>0.30549999999999999</v>
      </c>
      <c r="BT4">
        <v>0.2893</v>
      </c>
      <c r="BU4">
        <v>0.28499999999999998</v>
      </c>
      <c r="BV4" s="3">
        <f t="shared" ref="BV4:BV44" si="15">AVERAGE(BS4:BU4)</f>
        <v>0.29326666666666662</v>
      </c>
    </row>
    <row r="5" spans="2:74" x14ac:dyDescent="0.25">
      <c r="B5">
        <v>1</v>
      </c>
      <c r="C5">
        <v>0.34910000000000002</v>
      </c>
      <c r="D5">
        <v>0.33050000000000002</v>
      </c>
      <c r="E5">
        <v>0.34520000000000001</v>
      </c>
      <c r="F5" s="3">
        <f t="shared" si="0"/>
        <v>0.34159999999999996</v>
      </c>
      <c r="I5">
        <v>0.29870000000000002</v>
      </c>
      <c r="J5" s="3">
        <f t="shared" si="1"/>
        <v>0.29870000000000002</v>
      </c>
      <c r="K5">
        <v>0.3417</v>
      </c>
      <c r="L5">
        <v>0.34360000000000002</v>
      </c>
      <c r="M5">
        <v>0.34610000000000002</v>
      </c>
      <c r="N5" s="3">
        <f t="shared" si="2"/>
        <v>0.34380000000000005</v>
      </c>
      <c r="O5">
        <v>0.26769999999999999</v>
      </c>
      <c r="P5">
        <v>0.27429999999999999</v>
      </c>
      <c r="Q5">
        <v>0.27400000000000002</v>
      </c>
      <c r="R5" s="3">
        <f t="shared" si="3"/>
        <v>0.27200000000000002</v>
      </c>
      <c r="S5">
        <v>0.34289999999999998</v>
      </c>
      <c r="T5">
        <v>0.35820000000000002</v>
      </c>
      <c r="U5">
        <v>0.36670000000000003</v>
      </c>
      <c r="V5" s="3">
        <f t="shared" ref="V5:V44" si="16">AVERAGE(S5:U5)</f>
        <v>0.35593333333333338</v>
      </c>
      <c r="W5">
        <v>0.26569999999999999</v>
      </c>
      <c r="X5">
        <v>0.28239999999999998</v>
      </c>
      <c r="Y5">
        <v>0.30209999999999998</v>
      </c>
      <c r="Z5" s="3">
        <f t="shared" ref="Z5:Z44" si="17">AVERAGE(W5:Y5)</f>
        <v>0.28340000000000004</v>
      </c>
      <c r="AA5">
        <v>0.36880000000000002</v>
      </c>
      <c r="AB5">
        <v>0.376</v>
      </c>
      <c r="AC5">
        <v>0.37069999999999997</v>
      </c>
      <c r="AD5" s="3">
        <f t="shared" si="4"/>
        <v>0.37183333333333329</v>
      </c>
      <c r="AE5">
        <v>0.39229999999999998</v>
      </c>
      <c r="AG5">
        <v>0.4904</v>
      </c>
      <c r="AH5" s="3">
        <f t="shared" si="5"/>
        <v>0.44135000000000002</v>
      </c>
      <c r="AI5">
        <v>0.40649999999999997</v>
      </c>
      <c r="AJ5">
        <v>0.39169999999999999</v>
      </c>
      <c r="AK5">
        <v>0.41449999999999998</v>
      </c>
      <c r="AL5" s="3">
        <f t="shared" si="6"/>
        <v>0.40423333333333328</v>
      </c>
      <c r="AM5">
        <v>0.40160000000000001</v>
      </c>
      <c r="AN5">
        <v>0.40689999999999998</v>
      </c>
      <c r="AO5">
        <v>0.40510000000000002</v>
      </c>
      <c r="AP5" s="3">
        <f t="shared" si="7"/>
        <v>0.40453333333333336</v>
      </c>
      <c r="AQ5">
        <v>0.4355</v>
      </c>
      <c r="AR5">
        <v>0.42720000000000002</v>
      </c>
      <c r="AS5">
        <v>0.41830000000000001</v>
      </c>
      <c r="AT5" s="3">
        <f t="shared" si="8"/>
        <v>0.42700000000000005</v>
      </c>
      <c r="AU5">
        <v>0.43709999999999999</v>
      </c>
      <c r="AV5">
        <v>0.45729999999999998</v>
      </c>
      <c r="AW5">
        <v>0.43880000000000002</v>
      </c>
      <c r="AX5" s="3">
        <f t="shared" si="9"/>
        <v>0.44439999999999996</v>
      </c>
      <c r="AY5">
        <v>0.3947</v>
      </c>
      <c r="AZ5">
        <v>0.4007</v>
      </c>
      <c r="BA5">
        <v>0.38619999999999999</v>
      </c>
      <c r="BB5" s="3">
        <f t="shared" si="10"/>
        <v>0.39386666666666664</v>
      </c>
      <c r="BC5">
        <v>0.39650000000000002</v>
      </c>
      <c r="BD5">
        <v>0.38929999999999998</v>
      </c>
      <c r="BE5">
        <v>0.51639999999999997</v>
      </c>
      <c r="BF5" s="3">
        <f t="shared" si="11"/>
        <v>0.43406666666666666</v>
      </c>
      <c r="BG5">
        <v>0.40479999999999999</v>
      </c>
      <c r="BH5">
        <v>0.40910000000000002</v>
      </c>
      <c r="BI5">
        <v>0.39</v>
      </c>
      <c r="BJ5" s="3">
        <f t="shared" si="12"/>
        <v>0.40129999999999999</v>
      </c>
      <c r="BK5">
        <v>0.40739999999999998</v>
      </c>
      <c r="BL5">
        <v>0.42830000000000001</v>
      </c>
      <c r="BM5">
        <v>0.39929999999999999</v>
      </c>
      <c r="BN5" s="3">
        <f t="shared" si="13"/>
        <v>0.41166666666666663</v>
      </c>
      <c r="BO5">
        <v>0.27600000000000002</v>
      </c>
      <c r="BP5">
        <v>0.28039999999999998</v>
      </c>
      <c r="BQ5">
        <v>0.41560000000000002</v>
      </c>
      <c r="BR5" s="3">
        <f t="shared" si="14"/>
        <v>0.32400000000000001</v>
      </c>
      <c r="BS5">
        <v>0.29909999999999998</v>
      </c>
      <c r="BT5">
        <v>0.2838</v>
      </c>
      <c r="BU5">
        <v>0.2777</v>
      </c>
      <c r="BV5" s="3">
        <f t="shared" si="15"/>
        <v>0.28686666666666666</v>
      </c>
    </row>
    <row r="6" spans="2:74" x14ac:dyDescent="0.25">
      <c r="B6">
        <v>2</v>
      </c>
      <c r="C6">
        <v>0.34399999999999997</v>
      </c>
      <c r="D6">
        <v>0.32600000000000001</v>
      </c>
      <c r="E6">
        <v>0.34089999999999998</v>
      </c>
      <c r="F6" s="3">
        <f t="shared" si="0"/>
        <v>0.33696666666666664</v>
      </c>
      <c r="I6">
        <v>0.26800000000000002</v>
      </c>
      <c r="J6" s="3">
        <f t="shared" si="1"/>
        <v>0.26800000000000002</v>
      </c>
      <c r="K6">
        <v>0.33589999999999998</v>
      </c>
      <c r="L6">
        <v>0.3377</v>
      </c>
      <c r="M6">
        <v>0.34010000000000001</v>
      </c>
      <c r="N6" s="3">
        <f t="shared" si="2"/>
        <v>0.33790000000000003</v>
      </c>
      <c r="O6">
        <v>0.25690000000000002</v>
      </c>
      <c r="P6">
        <v>0.2616</v>
      </c>
      <c r="Q6">
        <v>0.26169999999999999</v>
      </c>
      <c r="R6" s="3">
        <f t="shared" si="3"/>
        <v>0.26006666666666667</v>
      </c>
      <c r="S6">
        <v>0.3377</v>
      </c>
      <c r="T6">
        <v>0.35439999999999999</v>
      </c>
      <c r="U6">
        <v>0.36049999999999999</v>
      </c>
      <c r="V6" s="3">
        <f t="shared" si="16"/>
        <v>0.35086666666666666</v>
      </c>
      <c r="W6">
        <v>0.246</v>
      </c>
      <c r="X6">
        <v>0.25609999999999999</v>
      </c>
      <c r="Y6">
        <v>0.27189999999999998</v>
      </c>
      <c r="Z6" s="3">
        <f t="shared" si="17"/>
        <v>0.25800000000000001</v>
      </c>
      <c r="AA6">
        <v>0.36320000000000002</v>
      </c>
      <c r="AB6">
        <v>0.37080000000000002</v>
      </c>
      <c r="AC6">
        <v>0.3664</v>
      </c>
      <c r="AD6" s="3">
        <f t="shared" si="4"/>
        <v>0.36680000000000001</v>
      </c>
      <c r="AE6">
        <v>0.38619999999999999</v>
      </c>
      <c r="AG6">
        <v>0.48809999999999998</v>
      </c>
      <c r="AH6" s="3">
        <f t="shared" si="5"/>
        <v>0.43714999999999998</v>
      </c>
      <c r="AI6">
        <v>0.40289999999999998</v>
      </c>
      <c r="AJ6">
        <v>0.3886</v>
      </c>
      <c r="AK6">
        <v>0.41060000000000002</v>
      </c>
      <c r="AL6" s="3">
        <f t="shared" si="6"/>
        <v>0.4007</v>
      </c>
      <c r="AM6">
        <v>0.3982</v>
      </c>
      <c r="AN6">
        <v>0.40379999999999999</v>
      </c>
      <c r="AO6">
        <v>0.40239999999999998</v>
      </c>
      <c r="AP6" s="3">
        <f t="shared" si="7"/>
        <v>0.40146666666666669</v>
      </c>
      <c r="AQ6">
        <v>0.42820000000000003</v>
      </c>
      <c r="AR6">
        <v>0.4204</v>
      </c>
      <c r="AS6">
        <v>0.41149999999999998</v>
      </c>
      <c r="AT6" s="3">
        <f t="shared" si="8"/>
        <v>0.42003333333333331</v>
      </c>
      <c r="AU6">
        <v>0.43049999999999999</v>
      </c>
      <c r="AV6">
        <v>0.45029999999999998</v>
      </c>
      <c r="AW6">
        <v>0.43290000000000001</v>
      </c>
      <c r="AX6" s="3">
        <f t="shared" si="9"/>
        <v>0.43790000000000001</v>
      </c>
      <c r="AY6">
        <v>0.38800000000000001</v>
      </c>
      <c r="AZ6">
        <v>0.39400000000000002</v>
      </c>
      <c r="BA6">
        <v>0.37930000000000003</v>
      </c>
      <c r="BB6" s="3">
        <f t="shared" si="10"/>
        <v>0.3871</v>
      </c>
      <c r="BC6">
        <v>0.3901</v>
      </c>
      <c r="BD6">
        <v>0.38369999999999999</v>
      </c>
      <c r="BE6">
        <v>0.51400000000000001</v>
      </c>
      <c r="BF6" s="3">
        <f t="shared" si="11"/>
        <v>0.42926666666666669</v>
      </c>
      <c r="BG6">
        <v>0.3992</v>
      </c>
      <c r="BH6">
        <v>0.40539999999999998</v>
      </c>
      <c r="BI6">
        <v>0.38650000000000001</v>
      </c>
      <c r="BJ6" s="3">
        <f t="shared" si="12"/>
        <v>0.39703333333333335</v>
      </c>
      <c r="BK6">
        <v>0.40300000000000002</v>
      </c>
      <c r="BL6">
        <v>0.42520000000000002</v>
      </c>
      <c r="BM6">
        <v>0.3972</v>
      </c>
      <c r="BN6" s="3">
        <f t="shared" si="13"/>
        <v>0.4084666666666667</v>
      </c>
      <c r="BO6">
        <v>0.27010000000000001</v>
      </c>
      <c r="BP6">
        <v>0.27450000000000002</v>
      </c>
      <c r="BQ6">
        <v>0.41089999999999999</v>
      </c>
      <c r="BR6" s="3">
        <f t="shared" si="14"/>
        <v>0.31850000000000001</v>
      </c>
      <c r="BS6">
        <v>0.29149999999999998</v>
      </c>
      <c r="BT6">
        <v>0.27739999999999998</v>
      </c>
      <c r="BU6">
        <v>0.27100000000000002</v>
      </c>
      <c r="BV6" s="3">
        <f t="shared" si="15"/>
        <v>0.27996666666666664</v>
      </c>
    </row>
    <row r="7" spans="2:74" x14ac:dyDescent="0.25">
      <c r="B7">
        <v>3</v>
      </c>
      <c r="C7">
        <v>0.3382</v>
      </c>
      <c r="D7">
        <v>0.31909999999999999</v>
      </c>
      <c r="E7">
        <v>0.33579999999999999</v>
      </c>
      <c r="F7" s="3">
        <f t="shared" si="0"/>
        <v>0.33103333333333335</v>
      </c>
      <c r="I7">
        <v>0.24740000000000001</v>
      </c>
      <c r="J7" s="3">
        <f t="shared" si="1"/>
        <v>0.24740000000000001</v>
      </c>
      <c r="K7">
        <v>0.32869999999999999</v>
      </c>
      <c r="L7">
        <v>0.33079999999999998</v>
      </c>
      <c r="M7">
        <v>0.3337</v>
      </c>
      <c r="N7" s="3">
        <f t="shared" si="2"/>
        <v>0.33106666666666668</v>
      </c>
      <c r="O7">
        <v>0.25559999999999999</v>
      </c>
      <c r="P7">
        <v>0.26090000000000002</v>
      </c>
      <c r="Q7">
        <v>0.26019999999999999</v>
      </c>
      <c r="R7" s="3">
        <f t="shared" si="3"/>
        <v>0.25889999999999996</v>
      </c>
      <c r="S7">
        <v>0.33040000000000003</v>
      </c>
      <c r="T7">
        <v>0.34510000000000002</v>
      </c>
      <c r="U7">
        <v>0.35399999999999998</v>
      </c>
      <c r="V7" s="3">
        <f t="shared" si="16"/>
        <v>0.34316666666666668</v>
      </c>
      <c r="W7">
        <v>0.2445</v>
      </c>
      <c r="X7">
        <v>0.25090000000000001</v>
      </c>
      <c r="Y7">
        <v>0.26519999999999999</v>
      </c>
      <c r="Z7" s="3">
        <f t="shared" si="17"/>
        <v>0.25353333333333333</v>
      </c>
      <c r="AA7">
        <v>0.35699999999999998</v>
      </c>
      <c r="AB7">
        <v>0.36530000000000001</v>
      </c>
      <c r="AC7">
        <v>0.36059999999999998</v>
      </c>
      <c r="AD7" s="3">
        <f t="shared" si="4"/>
        <v>0.36096666666666666</v>
      </c>
      <c r="AE7">
        <v>0.38150000000000001</v>
      </c>
      <c r="AG7">
        <v>0.4824</v>
      </c>
      <c r="AH7" s="3">
        <f t="shared" si="5"/>
        <v>0.43195</v>
      </c>
      <c r="AI7">
        <v>0.39939999999999998</v>
      </c>
      <c r="AJ7">
        <v>0.38469999999999999</v>
      </c>
      <c r="AK7">
        <v>0.40689999999999998</v>
      </c>
      <c r="AL7" s="3">
        <f t="shared" si="6"/>
        <v>0.39700000000000002</v>
      </c>
      <c r="AM7">
        <v>0.39460000000000001</v>
      </c>
      <c r="AN7">
        <v>0.40010000000000001</v>
      </c>
      <c r="AO7">
        <v>0.3992</v>
      </c>
      <c r="AP7" s="3">
        <f t="shared" si="7"/>
        <v>0.39796666666666664</v>
      </c>
      <c r="AQ7">
        <v>0.42099999999999999</v>
      </c>
      <c r="AR7">
        <v>0.41289999999999999</v>
      </c>
      <c r="AS7">
        <v>0.4042</v>
      </c>
      <c r="AT7" s="3">
        <f t="shared" si="8"/>
        <v>0.41270000000000001</v>
      </c>
      <c r="AU7">
        <v>0.42349999999999999</v>
      </c>
      <c r="AV7">
        <v>0.44319999999999998</v>
      </c>
      <c r="AW7">
        <v>0.42620000000000002</v>
      </c>
      <c r="AX7" s="3">
        <f t="shared" si="9"/>
        <v>0.43096666666666666</v>
      </c>
      <c r="AY7">
        <v>0.38109999999999999</v>
      </c>
      <c r="AZ7">
        <v>0.38669999999999999</v>
      </c>
      <c r="BA7">
        <v>0.37330000000000002</v>
      </c>
      <c r="BB7" s="3">
        <f t="shared" si="10"/>
        <v>0.38036666666666669</v>
      </c>
      <c r="BC7">
        <v>0.38300000000000001</v>
      </c>
      <c r="BD7">
        <v>0.3765</v>
      </c>
      <c r="BE7">
        <v>0.50229999999999997</v>
      </c>
      <c r="BF7" s="3">
        <f t="shared" si="11"/>
        <v>0.42060000000000003</v>
      </c>
      <c r="BG7">
        <v>0.39489999999999997</v>
      </c>
      <c r="BH7">
        <v>0.40060000000000001</v>
      </c>
      <c r="BI7">
        <v>0.38300000000000001</v>
      </c>
      <c r="BJ7" s="3">
        <f t="shared" si="12"/>
        <v>0.39283333333333337</v>
      </c>
      <c r="BK7">
        <v>0.4007</v>
      </c>
      <c r="BL7">
        <v>0.42170000000000002</v>
      </c>
      <c r="BM7">
        <v>0.39510000000000001</v>
      </c>
      <c r="BN7" s="3">
        <f t="shared" si="13"/>
        <v>0.40583333333333332</v>
      </c>
      <c r="BO7">
        <v>0.26450000000000001</v>
      </c>
      <c r="BP7">
        <v>0.26869999999999999</v>
      </c>
      <c r="BQ7">
        <v>0.42</v>
      </c>
      <c r="BR7" s="3"/>
      <c r="BS7">
        <v>0.28420000000000001</v>
      </c>
      <c r="BT7">
        <v>0.27060000000000001</v>
      </c>
      <c r="BU7">
        <v>0.2631</v>
      </c>
      <c r="BV7" s="3">
        <f t="shared" si="15"/>
        <v>0.27263333333333334</v>
      </c>
    </row>
    <row r="8" spans="2:74" x14ac:dyDescent="0.25">
      <c r="B8">
        <v>4</v>
      </c>
      <c r="C8">
        <v>0.33379999999999999</v>
      </c>
      <c r="D8">
        <v>0.313</v>
      </c>
      <c r="E8">
        <v>0.33100000000000002</v>
      </c>
      <c r="F8" s="3">
        <f t="shared" si="0"/>
        <v>0.32593333333333335</v>
      </c>
      <c r="I8">
        <v>0.23949999999999999</v>
      </c>
      <c r="J8" s="3">
        <f t="shared" si="1"/>
        <v>0.23949999999999999</v>
      </c>
      <c r="K8">
        <v>0.32169999999999999</v>
      </c>
      <c r="L8">
        <v>0.32479999999999998</v>
      </c>
      <c r="M8">
        <v>0.32700000000000001</v>
      </c>
      <c r="N8" s="3">
        <f t="shared" si="2"/>
        <v>0.32450000000000001</v>
      </c>
      <c r="O8">
        <v>0.25509999999999999</v>
      </c>
      <c r="P8">
        <v>0.25929999999999997</v>
      </c>
      <c r="Q8">
        <v>0.2596</v>
      </c>
      <c r="R8" s="3">
        <f t="shared" si="3"/>
        <v>0.25800000000000001</v>
      </c>
      <c r="S8">
        <v>0.32400000000000001</v>
      </c>
      <c r="T8">
        <v>0.33879999999999999</v>
      </c>
      <c r="U8">
        <v>0.34660000000000002</v>
      </c>
      <c r="V8" s="3">
        <f t="shared" si="16"/>
        <v>0.33646666666666669</v>
      </c>
      <c r="W8">
        <v>0.24379999999999999</v>
      </c>
      <c r="X8">
        <v>0.248</v>
      </c>
      <c r="Y8">
        <v>0.26190000000000002</v>
      </c>
      <c r="Z8" s="3">
        <f t="shared" si="17"/>
        <v>0.25123333333333336</v>
      </c>
      <c r="AA8">
        <v>0.3523</v>
      </c>
      <c r="AB8">
        <v>0.35970000000000002</v>
      </c>
      <c r="AC8">
        <v>0.35539999999999999</v>
      </c>
      <c r="AD8" s="3">
        <f t="shared" si="4"/>
        <v>0.35579999999999995</v>
      </c>
      <c r="AE8">
        <v>0.37430000000000002</v>
      </c>
      <c r="AG8">
        <v>0.47699999999999998</v>
      </c>
      <c r="AH8" s="3">
        <f t="shared" si="5"/>
        <v>0.42564999999999997</v>
      </c>
      <c r="AI8">
        <v>0.39600000000000002</v>
      </c>
      <c r="AJ8">
        <v>0.38129999999999997</v>
      </c>
      <c r="AK8">
        <v>0.40310000000000001</v>
      </c>
      <c r="AL8" s="3">
        <f t="shared" si="6"/>
        <v>0.39346666666666669</v>
      </c>
      <c r="AM8">
        <v>0.39119999999999999</v>
      </c>
      <c r="AN8">
        <v>0.3967</v>
      </c>
      <c r="AO8">
        <v>0.39529999999999998</v>
      </c>
      <c r="AP8" s="3">
        <f t="shared" si="7"/>
        <v>0.39440000000000003</v>
      </c>
      <c r="AQ8">
        <v>0.41349999999999998</v>
      </c>
      <c r="AR8">
        <v>0.40589999999999998</v>
      </c>
      <c r="AS8">
        <v>0.39650000000000002</v>
      </c>
      <c r="AT8" s="3">
        <f t="shared" si="8"/>
        <v>0.40529999999999999</v>
      </c>
      <c r="AU8">
        <v>0.4168</v>
      </c>
      <c r="AV8">
        <v>0.43569999999999998</v>
      </c>
      <c r="AW8">
        <v>0.41889999999999999</v>
      </c>
      <c r="AX8" s="3">
        <f t="shared" si="9"/>
        <v>0.42380000000000001</v>
      </c>
      <c r="AY8">
        <v>0.37369999999999998</v>
      </c>
      <c r="AZ8">
        <v>0.3795</v>
      </c>
      <c r="BA8">
        <v>0.36620000000000003</v>
      </c>
      <c r="BB8" s="3">
        <f t="shared" si="10"/>
        <v>0.37313333333333332</v>
      </c>
      <c r="BC8">
        <v>0.37580000000000002</v>
      </c>
      <c r="BD8">
        <v>0.36990000000000001</v>
      </c>
      <c r="BE8">
        <v>0.3649</v>
      </c>
      <c r="BF8" s="3">
        <f t="shared" si="11"/>
        <v>0.37020000000000003</v>
      </c>
      <c r="BG8">
        <v>0.39069999999999999</v>
      </c>
      <c r="BH8">
        <v>0.3967</v>
      </c>
      <c r="BI8">
        <v>0.37830000000000003</v>
      </c>
      <c r="BJ8" s="3">
        <f t="shared" si="12"/>
        <v>0.38856666666666667</v>
      </c>
      <c r="BK8">
        <v>0.39369999999999999</v>
      </c>
      <c r="BL8">
        <v>0.41560000000000002</v>
      </c>
      <c r="BM8">
        <v>0.38729999999999998</v>
      </c>
      <c r="BN8" s="3">
        <f t="shared" si="13"/>
        <v>0.3988666666666667</v>
      </c>
      <c r="BO8">
        <v>0.25919999999999999</v>
      </c>
      <c r="BP8">
        <v>0.2631</v>
      </c>
      <c r="BQ8">
        <v>0.4037</v>
      </c>
      <c r="BR8" s="3">
        <f t="shared" si="14"/>
        <v>0.30866666666666664</v>
      </c>
      <c r="BS8">
        <v>0.2772</v>
      </c>
      <c r="BT8">
        <v>0.2651</v>
      </c>
      <c r="BU8">
        <v>0.25650000000000001</v>
      </c>
      <c r="BV8" s="3">
        <f t="shared" si="15"/>
        <v>0.26626666666666665</v>
      </c>
    </row>
    <row r="9" spans="2:74" x14ac:dyDescent="0.25">
      <c r="B9">
        <v>5</v>
      </c>
      <c r="C9">
        <v>0.32729999999999998</v>
      </c>
      <c r="D9">
        <v>0.30790000000000001</v>
      </c>
      <c r="E9">
        <v>0.32600000000000001</v>
      </c>
      <c r="F9" s="3">
        <f t="shared" si="0"/>
        <v>0.32040000000000002</v>
      </c>
      <c r="I9">
        <v>0.23619999999999999</v>
      </c>
      <c r="J9" s="3">
        <f t="shared" si="1"/>
        <v>0.23619999999999999</v>
      </c>
      <c r="K9">
        <v>0.31530000000000002</v>
      </c>
      <c r="L9">
        <v>0.31809999999999999</v>
      </c>
      <c r="M9">
        <v>0.32040000000000002</v>
      </c>
      <c r="N9" s="3">
        <f t="shared" si="2"/>
        <v>0.31793333333333335</v>
      </c>
      <c r="O9">
        <v>0.25480000000000003</v>
      </c>
      <c r="P9">
        <v>0.25840000000000002</v>
      </c>
      <c r="Q9">
        <v>0.25890000000000002</v>
      </c>
      <c r="R9" s="3">
        <f t="shared" si="3"/>
        <v>0.25736666666666669</v>
      </c>
      <c r="S9">
        <v>0.3165</v>
      </c>
      <c r="T9">
        <v>0.33239999999999997</v>
      </c>
      <c r="U9">
        <v>0.3397</v>
      </c>
      <c r="V9" s="3">
        <f t="shared" si="16"/>
        <v>0.32953333333333334</v>
      </c>
      <c r="W9">
        <v>0.24299999999999999</v>
      </c>
      <c r="X9">
        <v>0.24629999999999999</v>
      </c>
      <c r="Y9">
        <v>0.25940000000000002</v>
      </c>
      <c r="Z9" s="3">
        <f t="shared" si="17"/>
        <v>0.24956666666666663</v>
      </c>
      <c r="AA9">
        <v>0.3458</v>
      </c>
      <c r="AB9">
        <v>0.35410000000000003</v>
      </c>
      <c r="AC9">
        <v>0.34970000000000001</v>
      </c>
      <c r="AD9" s="3">
        <f t="shared" si="4"/>
        <v>0.3498666666666666</v>
      </c>
      <c r="AE9">
        <v>0.36780000000000002</v>
      </c>
      <c r="AG9">
        <v>0.47120000000000001</v>
      </c>
      <c r="AH9" s="3">
        <f t="shared" si="5"/>
        <v>0.41949999999999998</v>
      </c>
      <c r="AI9">
        <v>0.3921</v>
      </c>
      <c r="AJ9">
        <v>0.37740000000000001</v>
      </c>
      <c r="AK9">
        <v>0.3992</v>
      </c>
      <c r="AL9" s="3">
        <f t="shared" si="6"/>
        <v>0.38956666666666667</v>
      </c>
      <c r="AM9">
        <v>0.38740000000000002</v>
      </c>
      <c r="AN9">
        <v>0.39300000000000002</v>
      </c>
      <c r="AO9">
        <v>0.3916</v>
      </c>
      <c r="AP9" s="3">
        <f t="shared" si="7"/>
        <v>0.39066666666666666</v>
      </c>
      <c r="AQ9">
        <v>0.40579999999999999</v>
      </c>
      <c r="AR9">
        <v>0.3987</v>
      </c>
      <c r="AS9">
        <v>0.3891</v>
      </c>
      <c r="AT9" s="3">
        <f t="shared" si="8"/>
        <v>0.39786666666666665</v>
      </c>
      <c r="AU9">
        <v>0.40939999999999999</v>
      </c>
      <c r="AV9">
        <v>0.42870000000000003</v>
      </c>
      <c r="AW9">
        <v>0.41149999999999998</v>
      </c>
      <c r="AX9" s="3">
        <f t="shared" si="9"/>
        <v>0.41653333333333337</v>
      </c>
      <c r="AY9">
        <v>0.3669</v>
      </c>
      <c r="AZ9">
        <v>0.37190000000000001</v>
      </c>
      <c r="BA9">
        <v>0.35859999999999997</v>
      </c>
      <c r="BB9" s="3">
        <f t="shared" si="10"/>
        <v>0.36579999999999996</v>
      </c>
      <c r="BC9">
        <v>0.36849999999999999</v>
      </c>
      <c r="BD9">
        <v>0.36299999999999999</v>
      </c>
      <c r="BE9">
        <v>0.3574</v>
      </c>
      <c r="BF9" s="3">
        <f t="shared" si="11"/>
        <v>0.36296666666666666</v>
      </c>
      <c r="BG9">
        <v>0.38619999999999999</v>
      </c>
      <c r="BH9">
        <v>0.39190000000000003</v>
      </c>
      <c r="BI9">
        <v>0.37409999999999999</v>
      </c>
      <c r="BJ9" s="3">
        <f t="shared" si="12"/>
        <v>0.38406666666666672</v>
      </c>
      <c r="BK9">
        <v>0.38879999999999998</v>
      </c>
      <c r="BL9">
        <v>0.41089999999999999</v>
      </c>
      <c r="BM9">
        <v>0.38279999999999997</v>
      </c>
      <c r="BN9" s="3">
        <f t="shared" si="13"/>
        <v>0.39416666666666661</v>
      </c>
      <c r="BO9">
        <v>0.25430000000000003</v>
      </c>
      <c r="BP9">
        <v>0.25790000000000002</v>
      </c>
      <c r="BQ9">
        <v>0.3987</v>
      </c>
      <c r="BR9" s="3">
        <f t="shared" si="14"/>
        <v>0.30363333333333337</v>
      </c>
      <c r="BS9">
        <v>0.27129999999999999</v>
      </c>
      <c r="BT9">
        <v>0.25829999999999997</v>
      </c>
      <c r="BU9">
        <v>0.25080000000000002</v>
      </c>
      <c r="BV9" s="3">
        <f t="shared" si="15"/>
        <v>0.26013333333333333</v>
      </c>
    </row>
    <row r="10" spans="2:74" x14ac:dyDescent="0.25">
      <c r="B10">
        <v>6</v>
      </c>
      <c r="C10">
        <v>0.32200000000000001</v>
      </c>
      <c r="D10">
        <v>0.3024</v>
      </c>
      <c r="E10">
        <v>0.32100000000000001</v>
      </c>
      <c r="F10" s="3">
        <f t="shared" si="0"/>
        <v>0.31513333333333332</v>
      </c>
      <c r="I10">
        <v>0.2339</v>
      </c>
      <c r="J10" s="3">
        <f t="shared" si="1"/>
        <v>0.2339</v>
      </c>
      <c r="K10">
        <v>0.30890000000000001</v>
      </c>
      <c r="L10">
        <v>0.31180000000000002</v>
      </c>
      <c r="M10">
        <v>0.314</v>
      </c>
      <c r="N10" s="3">
        <f t="shared" si="2"/>
        <v>0.31156666666666671</v>
      </c>
      <c r="O10">
        <v>0.25440000000000002</v>
      </c>
      <c r="P10">
        <v>0.25769999999999998</v>
      </c>
      <c r="Q10">
        <v>0.25819999999999999</v>
      </c>
      <c r="R10" s="3">
        <f t="shared" si="3"/>
        <v>0.25676666666666664</v>
      </c>
      <c r="S10">
        <v>0.30980000000000002</v>
      </c>
      <c r="T10">
        <v>0.32929999999999998</v>
      </c>
      <c r="U10">
        <v>0.33289999999999997</v>
      </c>
      <c r="V10" s="3">
        <f t="shared" si="16"/>
        <v>0.32400000000000001</v>
      </c>
      <c r="W10">
        <v>0.2429</v>
      </c>
      <c r="X10">
        <v>0.24540000000000001</v>
      </c>
      <c r="Y10">
        <v>0.25740000000000002</v>
      </c>
      <c r="Z10" s="3">
        <f t="shared" si="17"/>
        <v>0.24856666666666669</v>
      </c>
      <c r="AA10">
        <v>0.34039999999999998</v>
      </c>
      <c r="AB10">
        <v>0.34810000000000002</v>
      </c>
      <c r="AC10">
        <v>0.34379999999999999</v>
      </c>
      <c r="AD10" s="3">
        <f t="shared" si="4"/>
        <v>0.34410000000000002</v>
      </c>
      <c r="AE10">
        <v>0.36130000000000001</v>
      </c>
      <c r="AG10">
        <v>0.46410000000000001</v>
      </c>
      <c r="AH10" s="3">
        <f t="shared" si="5"/>
        <v>0.41270000000000001</v>
      </c>
      <c r="AI10">
        <v>0.38850000000000001</v>
      </c>
      <c r="AJ10">
        <v>0.37340000000000001</v>
      </c>
      <c r="AK10">
        <v>0.39560000000000001</v>
      </c>
      <c r="AL10" s="3">
        <f t="shared" si="6"/>
        <v>0.38583333333333331</v>
      </c>
      <c r="AM10">
        <v>0.38400000000000001</v>
      </c>
      <c r="AN10">
        <v>0.38919999999999999</v>
      </c>
      <c r="AO10">
        <v>0.3881</v>
      </c>
      <c r="AP10" s="3">
        <f t="shared" si="7"/>
        <v>0.3871</v>
      </c>
      <c r="AQ10">
        <v>0.3982</v>
      </c>
      <c r="AR10">
        <v>0.3911</v>
      </c>
      <c r="AS10">
        <v>0.38179999999999997</v>
      </c>
      <c r="AT10" s="3">
        <f t="shared" si="8"/>
        <v>0.3903666666666667</v>
      </c>
      <c r="AU10">
        <v>0.40210000000000001</v>
      </c>
      <c r="AV10">
        <v>0.4209</v>
      </c>
      <c r="AW10">
        <v>0.40429999999999999</v>
      </c>
      <c r="AX10" s="3">
        <f t="shared" si="9"/>
        <v>0.40910000000000002</v>
      </c>
      <c r="AY10">
        <v>0.35970000000000002</v>
      </c>
      <c r="AZ10">
        <v>0.36449999999999999</v>
      </c>
      <c r="BA10">
        <v>0.35160000000000002</v>
      </c>
      <c r="BB10" s="3">
        <f t="shared" si="10"/>
        <v>0.35860000000000003</v>
      </c>
      <c r="BC10">
        <v>0.36120000000000002</v>
      </c>
      <c r="BD10">
        <v>0.35599999999999998</v>
      </c>
      <c r="BE10">
        <v>0.35039999999999999</v>
      </c>
      <c r="BF10" s="3">
        <f t="shared" si="11"/>
        <v>0.35586666666666672</v>
      </c>
      <c r="BG10">
        <v>0.38190000000000002</v>
      </c>
      <c r="BH10">
        <v>0.38729999999999998</v>
      </c>
      <c r="BI10">
        <v>0.36969999999999997</v>
      </c>
      <c r="BJ10" s="3">
        <f t="shared" si="12"/>
        <v>0.37963333333333332</v>
      </c>
      <c r="BK10">
        <v>0.38419999999999999</v>
      </c>
      <c r="BL10">
        <v>0.40579999999999999</v>
      </c>
      <c r="BM10">
        <v>0.37780000000000002</v>
      </c>
      <c r="BN10" s="3">
        <f t="shared" si="13"/>
        <v>0.38926666666666671</v>
      </c>
      <c r="BO10">
        <v>0.249</v>
      </c>
      <c r="BP10">
        <v>0.25290000000000001</v>
      </c>
      <c r="BQ10">
        <v>0.3906</v>
      </c>
      <c r="BR10" s="3">
        <f t="shared" si="14"/>
        <v>0.29750000000000004</v>
      </c>
      <c r="BS10">
        <v>0.26379999999999998</v>
      </c>
      <c r="BT10">
        <v>0.25240000000000001</v>
      </c>
      <c r="BU10">
        <v>0.24460000000000001</v>
      </c>
      <c r="BV10" s="3">
        <f t="shared" si="15"/>
        <v>0.25359999999999999</v>
      </c>
    </row>
    <row r="11" spans="2:74" x14ac:dyDescent="0.25">
      <c r="B11">
        <v>7</v>
      </c>
      <c r="C11">
        <v>0.31659999999999999</v>
      </c>
      <c r="D11">
        <v>0.29670000000000002</v>
      </c>
      <c r="E11">
        <v>0.31540000000000001</v>
      </c>
      <c r="F11" s="3">
        <f t="shared" si="0"/>
        <v>0.30956666666666666</v>
      </c>
      <c r="I11">
        <v>0.23180000000000001</v>
      </c>
      <c r="J11" s="3">
        <f t="shared" si="1"/>
        <v>0.23180000000000001</v>
      </c>
      <c r="K11">
        <v>0.30180000000000001</v>
      </c>
      <c r="L11">
        <v>0.30499999999999999</v>
      </c>
      <c r="M11">
        <v>0.30730000000000002</v>
      </c>
      <c r="N11" s="3">
        <f t="shared" si="2"/>
        <v>0.30470000000000003</v>
      </c>
      <c r="O11">
        <v>0.25390000000000001</v>
      </c>
      <c r="P11">
        <v>0.25700000000000001</v>
      </c>
      <c r="Q11">
        <v>0.25769999999999998</v>
      </c>
      <c r="R11" s="3">
        <f t="shared" si="3"/>
        <v>0.25619999999999998</v>
      </c>
      <c r="S11">
        <v>0.30320000000000003</v>
      </c>
      <c r="T11">
        <v>0.31859999999999999</v>
      </c>
      <c r="U11">
        <v>0.32579999999999998</v>
      </c>
      <c r="V11" s="3">
        <f t="shared" si="16"/>
        <v>0.31586666666666668</v>
      </c>
      <c r="W11">
        <v>0.2417</v>
      </c>
      <c r="X11">
        <v>0.24390000000000001</v>
      </c>
      <c r="Y11">
        <v>0.255</v>
      </c>
      <c r="Z11" s="3">
        <f t="shared" si="17"/>
        <v>0.24686666666666668</v>
      </c>
      <c r="AA11">
        <v>0.33379999999999999</v>
      </c>
      <c r="AB11">
        <v>0.34179999999999999</v>
      </c>
      <c r="AC11">
        <v>0.33900000000000002</v>
      </c>
      <c r="AD11" s="3">
        <f t="shared" si="4"/>
        <v>0.3382</v>
      </c>
      <c r="AE11">
        <v>0.35570000000000002</v>
      </c>
      <c r="AG11">
        <v>0.30790000000000001</v>
      </c>
      <c r="AH11" s="3">
        <f t="shared" si="5"/>
        <v>0.33179999999999998</v>
      </c>
      <c r="AI11">
        <v>0.38469999999999999</v>
      </c>
      <c r="AJ11">
        <v>0.37</v>
      </c>
      <c r="AK11">
        <v>0.39169999999999999</v>
      </c>
      <c r="AL11" s="3">
        <f t="shared" si="6"/>
        <v>0.38213333333333327</v>
      </c>
      <c r="AM11">
        <v>0.38009999999999999</v>
      </c>
      <c r="AN11">
        <v>0.38550000000000001</v>
      </c>
      <c r="AO11">
        <v>0.38450000000000001</v>
      </c>
      <c r="AP11" s="3">
        <f t="shared" si="7"/>
        <v>0.38336666666666669</v>
      </c>
      <c r="AQ11">
        <v>0.39050000000000001</v>
      </c>
      <c r="AR11">
        <v>0.38340000000000002</v>
      </c>
      <c r="AS11">
        <v>0.3745</v>
      </c>
      <c r="AT11" s="3">
        <f t="shared" si="8"/>
        <v>0.38280000000000003</v>
      </c>
      <c r="AU11">
        <v>0.39479999999999998</v>
      </c>
      <c r="AV11">
        <v>0.41289999999999999</v>
      </c>
      <c r="AW11">
        <v>0.39689999999999998</v>
      </c>
      <c r="AX11" s="3">
        <f t="shared" si="9"/>
        <v>0.4015333333333333</v>
      </c>
      <c r="AY11">
        <v>0.3528</v>
      </c>
      <c r="AZ11">
        <v>0.35759999999999997</v>
      </c>
      <c r="BA11">
        <v>0.34470000000000001</v>
      </c>
      <c r="BB11" s="3">
        <f t="shared" si="10"/>
        <v>0.35169999999999996</v>
      </c>
      <c r="BC11">
        <v>0.35399999999999998</v>
      </c>
      <c r="BD11">
        <v>0.34939999999999999</v>
      </c>
      <c r="BE11">
        <v>0.34300000000000003</v>
      </c>
      <c r="BF11" s="3">
        <f t="shared" si="11"/>
        <v>0.3488</v>
      </c>
      <c r="BG11">
        <v>0.37740000000000001</v>
      </c>
      <c r="BH11">
        <v>0.38290000000000002</v>
      </c>
      <c r="BI11">
        <v>0.36530000000000001</v>
      </c>
      <c r="BJ11" s="3">
        <f t="shared" si="12"/>
        <v>0.37519999999999998</v>
      </c>
      <c r="BK11">
        <v>0.37990000000000002</v>
      </c>
      <c r="BL11">
        <v>0.4017</v>
      </c>
      <c r="BM11">
        <v>0.37319999999999998</v>
      </c>
      <c r="BN11" s="3">
        <f t="shared" si="13"/>
        <v>0.38493333333333335</v>
      </c>
      <c r="BO11">
        <v>0.24410000000000001</v>
      </c>
      <c r="BP11">
        <v>0.24840000000000001</v>
      </c>
      <c r="BQ11">
        <v>0.38490000000000002</v>
      </c>
      <c r="BR11" s="3">
        <f t="shared" si="14"/>
        <v>0.29246666666666671</v>
      </c>
      <c r="BS11">
        <v>0.25840000000000002</v>
      </c>
      <c r="BT11">
        <v>0.24690000000000001</v>
      </c>
      <c r="BU11">
        <v>0.23980000000000001</v>
      </c>
      <c r="BV11" s="3">
        <f t="shared" si="15"/>
        <v>0.24836666666666671</v>
      </c>
    </row>
    <row r="12" spans="2:74" x14ac:dyDescent="0.25">
      <c r="B12">
        <v>8</v>
      </c>
      <c r="C12">
        <v>0.31069999999999998</v>
      </c>
      <c r="D12">
        <v>0.2913</v>
      </c>
      <c r="E12">
        <v>0.31009999999999999</v>
      </c>
      <c r="F12" s="3">
        <f t="shared" si="0"/>
        <v>0.30403333333333332</v>
      </c>
      <c r="I12">
        <v>0.23050000000000001</v>
      </c>
      <c r="J12" s="3">
        <f t="shared" si="1"/>
        <v>0.23050000000000001</v>
      </c>
      <c r="K12">
        <v>0.29559999999999997</v>
      </c>
      <c r="L12">
        <v>0.2989</v>
      </c>
      <c r="M12">
        <v>0.30099999999999999</v>
      </c>
      <c r="N12" s="3">
        <f t="shared" si="2"/>
        <v>0.29849999999999999</v>
      </c>
      <c r="O12">
        <v>0.25359999999999999</v>
      </c>
      <c r="P12">
        <v>0.25669999999999998</v>
      </c>
      <c r="Q12">
        <v>0.25719999999999998</v>
      </c>
      <c r="R12" s="3">
        <f t="shared" si="3"/>
        <v>0.2558333333333333</v>
      </c>
      <c r="S12">
        <v>0.29659999999999997</v>
      </c>
      <c r="T12">
        <v>0.3125</v>
      </c>
      <c r="U12">
        <v>0.31950000000000001</v>
      </c>
      <c r="V12" s="3">
        <f t="shared" si="16"/>
        <v>0.30953333333333333</v>
      </c>
      <c r="W12">
        <v>0.2417</v>
      </c>
      <c r="X12">
        <v>0.24279999999999999</v>
      </c>
      <c r="Y12">
        <v>0.25369999999999998</v>
      </c>
      <c r="Z12" s="3">
        <f t="shared" si="17"/>
        <v>0.24606666666666666</v>
      </c>
      <c r="AA12">
        <v>0.32819999999999999</v>
      </c>
      <c r="AB12">
        <v>0.33639999999999998</v>
      </c>
      <c r="AC12">
        <v>0.33379999999999999</v>
      </c>
      <c r="AD12" s="3">
        <f t="shared" si="4"/>
        <v>0.33279999999999998</v>
      </c>
      <c r="AE12">
        <v>0.34989999999999999</v>
      </c>
      <c r="AG12">
        <v>0.3836</v>
      </c>
      <c r="AH12" s="3">
        <f t="shared" si="5"/>
        <v>0.36675000000000002</v>
      </c>
      <c r="AI12">
        <v>0.38069999999999998</v>
      </c>
      <c r="AJ12">
        <v>0.36580000000000001</v>
      </c>
      <c r="AK12">
        <v>0.38750000000000001</v>
      </c>
      <c r="AL12" s="3">
        <f t="shared" si="6"/>
        <v>0.37799999999999995</v>
      </c>
      <c r="AM12">
        <v>0.377</v>
      </c>
      <c r="AN12">
        <v>0.38150000000000001</v>
      </c>
      <c r="AO12">
        <v>0.38040000000000002</v>
      </c>
      <c r="AP12" s="3">
        <f t="shared" si="7"/>
        <v>0.37963333333333332</v>
      </c>
      <c r="AQ12">
        <v>0.38319999999999999</v>
      </c>
      <c r="AR12">
        <v>0.37590000000000001</v>
      </c>
      <c r="AS12">
        <v>0.36699999999999999</v>
      </c>
      <c r="AT12" s="3">
        <f t="shared" si="8"/>
        <v>0.37536666666666668</v>
      </c>
      <c r="AU12">
        <v>0.38790000000000002</v>
      </c>
      <c r="AV12">
        <v>0.40579999999999999</v>
      </c>
      <c r="AW12">
        <v>0.38969999999999999</v>
      </c>
      <c r="AX12" s="3">
        <f t="shared" si="9"/>
        <v>0.39446666666666669</v>
      </c>
      <c r="AY12">
        <v>0.3458</v>
      </c>
      <c r="AZ12">
        <v>0.35060000000000002</v>
      </c>
      <c r="BA12">
        <v>0.3377</v>
      </c>
      <c r="BB12" s="3">
        <f t="shared" si="10"/>
        <v>0.34470000000000001</v>
      </c>
      <c r="BC12">
        <v>0.34710000000000002</v>
      </c>
      <c r="BD12">
        <v>0.34300000000000003</v>
      </c>
      <c r="BE12">
        <v>0.33639999999999998</v>
      </c>
      <c r="BF12" s="3">
        <f t="shared" si="11"/>
        <v>0.34216666666666667</v>
      </c>
      <c r="BG12">
        <v>0.373</v>
      </c>
      <c r="BH12">
        <v>0.37840000000000001</v>
      </c>
      <c r="BI12">
        <v>0.36109999999999998</v>
      </c>
      <c r="BJ12" s="3">
        <f t="shared" si="12"/>
        <v>0.37083333333333335</v>
      </c>
      <c r="BK12">
        <v>0.37530000000000002</v>
      </c>
      <c r="BL12">
        <v>0.3972</v>
      </c>
      <c r="BM12">
        <v>0.36830000000000002</v>
      </c>
      <c r="BN12" s="3">
        <f t="shared" si="13"/>
        <v>0.3802666666666667</v>
      </c>
      <c r="BO12">
        <v>0.23880000000000001</v>
      </c>
      <c r="BP12">
        <v>0.2437</v>
      </c>
      <c r="BQ12">
        <v>0.38219999999999998</v>
      </c>
      <c r="BR12" s="3">
        <f t="shared" si="14"/>
        <v>0.28823333333333334</v>
      </c>
      <c r="BS12">
        <v>0.25259999999999999</v>
      </c>
      <c r="BT12">
        <v>0.24129999999999999</v>
      </c>
      <c r="BU12">
        <v>0.2349</v>
      </c>
      <c r="BV12" s="3">
        <f t="shared" si="15"/>
        <v>0.24293333333333333</v>
      </c>
    </row>
    <row r="13" spans="2:74" x14ac:dyDescent="0.25">
      <c r="B13">
        <v>9</v>
      </c>
      <c r="C13">
        <v>0.30719999999999997</v>
      </c>
      <c r="D13">
        <v>0.28560000000000002</v>
      </c>
      <c r="E13">
        <v>0.30459999999999998</v>
      </c>
      <c r="F13" s="3">
        <f t="shared" si="0"/>
        <v>0.29913333333333331</v>
      </c>
      <c r="I13">
        <v>0.22800000000000001</v>
      </c>
      <c r="J13" s="3">
        <f t="shared" si="1"/>
        <v>0.22800000000000001</v>
      </c>
      <c r="K13">
        <v>0.28949999999999998</v>
      </c>
      <c r="L13">
        <v>0.29260000000000003</v>
      </c>
      <c r="M13">
        <v>0.2949</v>
      </c>
      <c r="N13" s="3">
        <f t="shared" si="2"/>
        <v>0.29233333333333333</v>
      </c>
      <c r="O13">
        <v>0.25319999999999998</v>
      </c>
      <c r="P13">
        <v>0.25640000000000002</v>
      </c>
      <c r="Q13">
        <v>0.25679999999999997</v>
      </c>
      <c r="R13" s="3">
        <f t="shared" si="3"/>
        <v>0.25546666666666668</v>
      </c>
      <c r="S13">
        <v>0.29010000000000002</v>
      </c>
      <c r="T13">
        <v>0.30609999999999998</v>
      </c>
      <c r="U13">
        <v>0.3125</v>
      </c>
      <c r="V13" s="3">
        <f t="shared" si="16"/>
        <v>0.3029</v>
      </c>
      <c r="W13">
        <v>0.2427</v>
      </c>
      <c r="X13">
        <v>0.24229999999999999</v>
      </c>
      <c r="Y13">
        <v>0.25159999999999999</v>
      </c>
      <c r="Z13" s="3">
        <f t="shared" si="17"/>
        <v>0.2455333333333333</v>
      </c>
      <c r="AA13">
        <v>0.3226</v>
      </c>
      <c r="AB13">
        <v>0.33029999999999998</v>
      </c>
      <c r="AC13">
        <v>0.32800000000000001</v>
      </c>
      <c r="AD13" s="3">
        <f t="shared" si="4"/>
        <v>0.32696666666666668</v>
      </c>
      <c r="AE13">
        <v>0.34360000000000002</v>
      </c>
      <c r="AG13">
        <v>0.37659999999999999</v>
      </c>
      <c r="AH13" s="3">
        <f t="shared" si="5"/>
        <v>0.36009999999999998</v>
      </c>
      <c r="AI13">
        <v>0.377</v>
      </c>
      <c r="AJ13">
        <v>0.36209999999999998</v>
      </c>
      <c r="AK13">
        <v>0.38340000000000002</v>
      </c>
      <c r="AL13" s="3">
        <f t="shared" si="6"/>
        <v>0.3741666666666667</v>
      </c>
      <c r="AM13">
        <v>0.37330000000000002</v>
      </c>
      <c r="AN13">
        <v>0.37769999999999998</v>
      </c>
      <c r="AO13">
        <v>0.37669999999999998</v>
      </c>
      <c r="AP13" s="3">
        <f t="shared" si="7"/>
        <v>0.37589999999999996</v>
      </c>
      <c r="AQ13">
        <v>0.37569999999999998</v>
      </c>
      <c r="AR13">
        <v>0.36799999999999999</v>
      </c>
      <c r="AS13">
        <v>0.3599</v>
      </c>
      <c r="AT13" s="3">
        <f t="shared" si="8"/>
        <v>0.36786666666666673</v>
      </c>
      <c r="AU13">
        <v>0.38030000000000003</v>
      </c>
      <c r="AV13">
        <v>0.3982</v>
      </c>
      <c r="AW13">
        <v>0.38269999999999998</v>
      </c>
      <c r="AX13" s="3">
        <f t="shared" si="9"/>
        <v>0.38706666666666667</v>
      </c>
      <c r="AY13">
        <v>0.33860000000000001</v>
      </c>
      <c r="AZ13">
        <v>0.34310000000000002</v>
      </c>
      <c r="BA13">
        <v>0.33090000000000003</v>
      </c>
      <c r="BB13" s="3">
        <f t="shared" si="10"/>
        <v>0.3375333333333333</v>
      </c>
      <c r="BC13">
        <v>0.33960000000000001</v>
      </c>
      <c r="BD13">
        <v>0.3357</v>
      </c>
      <c r="BE13">
        <v>0.32929999999999998</v>
      </c>
      <c r="BF13" s="3">
        <f t="shared" si="11"/>
        <v>0.33486666666666665</v>
      </c>
      <c r="BG13">
        <v>0.36830000000000002</v>
      </c>
      <c r="BH13">
        <v>0.3735</v>
      </c>
      <c r="BI13">
        <v>0.35680000000000001</v>
      </c>
      <c r="BJ13" s="3">
        <f t="shared" si="12"/>
        <v>0.36620000000000003</v>
      </c>
      <c r="BK13">
        <v>0.37059999999999998</v>
      </c>
      <c r="BL13">
        <v>0.3926</v>
      </c>
      <c r="BM13">
        <v>0.3639</v>
      </c>
      <c r="BN13" s="3">
        <f t="shared" si="13"/>
        <v>0.37569999999999998</v>
      </c>
      <c r="BO13">
        <v>0.2346</v>
      </c>
      <c r="BP13">
        <v>0.2397</v>
      </c>
      <c r="BQ13">
        <v>0.3795</v>
      </c>
      <c r="BR13" s="3">
        <f t="shared" si="14"/>
        <v>0.28460000000000002</v>
      </c>
      <c r="BS13">
        <v>0.2482</v>
      </c>
      <c r="BT13">
        <v>0.2366</v>
      </c>
      <c r="BU13">
        <v>0.23039999999999999</v>
      </c>
      <c r="BV13" s="3">
        <f t="shared" si="15"/>
        <v>0.23840000000000003</v>
      </c>
    </row>
    <row r="14" spans="2:74" x14ac:dyDescent="0.25">
      <c r="B14">
        <v>10</v>
      </c>
      <c r="C14">
        <v>0.2999</v>
      </c>
      <c r="D14">
        <v>0.27989999999999998</v>
      </c>
      <c r="E14">
        <v>0.29909999999999998</v>
      </c>
      <c r="F14" s="3">
        <f t="shared" si="0"/>
        <v>0.29296666666666665</v>
      </c>
      <c r="I14">
        <v>0.2268</v>
      </c>
      <c r="J14" s="3">
        <f t="shared" si="1"/>
        <v>0.2268</v>
      </c>
      <c r="K14">
        <v>0.28349999999999997</v>
      </c>
      <c r="L14">
        <v>0.28670000000000001</v>
      </c>
      <c r="M14">
        <v>0.2888</v>
      </c>
      <c r="N14" s="3">
        <f t="shared" si="2"/>
        <v>0.28633333333333333</v>
      </c>
      <c r="O14">
        <v>0.253</v>
      </c>
      <c r="P14">
        <v>0.25569999999999998</v>
      </c>
      <c r="Q14">
        <v>0.25629999999999997</v>
      </c>
      <c r="R14" s="3">
        <f t="shared" si="3"/>
        <v>0.25499999999999995</v>
      </c>
      <c r="S14">
        <v>0.2838</v>
      </c>
      <c r="T14">
        <v>0.29980000000000001</v>
      </c>
      <c r="U14">
        <v>0.30599999999999999</v>
      </c>
      <c r="V14" s="3">
        <f t="shared" si="16"/>
        <v>0.29653333333333332</v>
      </c>
      <c r="W14">
        <v>0.2445</v>
      </c>
      <c r="X14">
        <v>0.24160000000000001</v>
      </c>
      <c r="Y14">
        <v>0.251</v>
      </c>
      <c r="Z14" s="3">
        <f t="shared" si="17"/>
        <v>0.2457</v>
      </c>
      <c r="AA14">
        <v>0.31659999999999999</v>
      </c>
      <c r="AB14">
        <v>0.32440000000000002</v>
      </c>
      <c r="AC14">
        <v>0.32250000000000001</v>
      </c>
      <c r="AD14" s="3">
        <f t="shared" si="4"/>
        <v>0.32116666666666666</v>
      </c>
      <c r="AE14">
        <v>0.33839999999999998</v>
      </c>
      <c r="AG14">
        <v>0.37019999999999997</v>
      </c>
      <c r="AH14" s="3">
        <f t="shared" si="5"/>
        <v>0.35429999999999995</v>
      </c>
      <c r="AI14">
        <v>0.37309999999999999</v>
      </c>
      <c r="AJ14">
        <v>0.35809999999999997</v>
      </c>
      <c r="AK14">
        <v>0.3795</v>
      </c>
      <c r="AL14" s="3">
        <f t="shared" si="6"/>
        <v>0.37023333333333336</v>
      </c>
      <c r="AM14">
        <v>0.3695</v>
      </c>
      <c r="AN14">
        <v>0.37369999999999998</v>
      </c>
      <c r="AO14">
        <v>0.37290000000000001</v>
      </c>
      <c r="AP14" s="3">
        <f t="shared" si="7"/>
        <v>0.37203333333333327</v>
      </c>
      <c r="AQ14">
        <v>0.36859999999999998</v>
      </c>
      <c r="AR14">
        <v>0.36070000000000002</v>
      </c>
      <c r="AS14">
        <v>0.35299999999999998</v>
      </c>
      <c r="AT14" s="3">
        <f t="shared" si="8"/>
        <v>0.36076666666666668</v>
      </c>
      <c r="AU14">
        <v>0.37290000000000001</v>
      </c>
      <c r="AV14">
        <v>0.39090000000000003</v>
      </c>
      <c r="AW14">
        <v>0.37540000000000001</v>
      </c>
      <c r="AX14" s="3">
        <f t="shared" si="9"/>
        <v>0.37973333333333331</v>
      </c>
      <c r="AY14">
        <v>0.33189999999999997</v>
      </c>
      <c r="AZ14">
        <v>0.3362</v>
      </c>
      <c r="BA14">
        <v>0.3246</v>
      </c>
      <c r="BB14" s="3">
        <f t="shared" si="10"/>
        <v>0.33089999999999997</v>
      </c>
      <c r="BC14">
        <v>0.33279999999999998</v>
      </c>
      <c r="BD14">
        <v>0.32969999999999999</v>
      </c>
      <c r="BE14">
        <v>0.32219999999999999</v>
      </c>
      <c r="BF14" s="3">
        <f t="shared" si="11"/>
        <v>0.32823333333333332</v>
      </c>
      <c r="BG14">
        <v>0.3639</v>
      </c>
      <c r="BH14">
        <v>0.36940000000000001</v>
      </c>
      <c r="BI14">
        <v>0.3528</v>
      </c>
      <c r="BJ14" s="3">
        <f t="shared" si="12"/>
        <v>0.36203333333333337</v>
      </c>
      <c r="BK14">
        <v>0.36630000000000001</v>
      </c>
      <c r="BL14">
        <v>0.38819999999999999</v>
      </c>
      <c r="BM14">
        <v>0.35920000000000002</v>
      </c>
      <c r="BN14" s="3">
        <f t="shared" si="13"/>
        <v>0.3712333333333333</v>
      </c>
      <c r="BO14">
        <v>0.22989999999999999</v>
      </c>
      <c r="BP14">
        <v>0.23499999999999999</v>
      </c>
      <c r="BQ14">
        <v>0.3765</v>
      </c>
      <c r="BR14" s="3">
        <f t="shared" si="14"/>
        <v>0.28046666666666664</v>
      </c>
      <c r="BS14">
        <v>0.24360000000000001</v>
      </c>
      <c r="BT14">
        <v>0.23319999999999999</v>
      </c>
      <c r="BU14">
        <v>0.22670000000000001</v>
      </c>
      <c r="BV14" s="3">
        <f t="shared" si="15"/>
        <v>0.23450000000000001</v>
      </c>
    </row>
    <row r="15" spans="2:74" x14ac:dyDescent="0.25">
      <c r="B15">
        <v>11</v>
      </c>
      <c r="C15">
        <v>0.2949</v>
      </c>
      <c r="D15">
        <v>0.27460000000000001</v>
      </c>
      <c r="E15">
        <v>0.29399999999999998</v>
      </c>
      <c r="F15" s="3">
        <f t="shared" si="0"/>
        <v>0.28783333333333333</v>
      </c>
      <c r="I15">
        <v>0.22550000000000001</v>
      </c>
      <c r="J15" s="3">
        <f t="shared" si="1"/>
        <v>0.22550000000000001</v>
      </c>
      <c r="K15">
        <v>0.27779999999999999</v>
      </c>
      <c r="L15">
        <v>0.28039999999999998</v>
      </c>
      <c r="M15">
        <v>0.28249999999999997</v>
      </c>
      <c r="N15" s="3">
        <f t="shared" si="2"/>
        <v>0.28023333333333333</v>
      </c>
      <c r="O15">
        <v>0.25280000000000002</v>
      </c>
      <c r="P15">
        <v>0.25530000000000003</v>
      </c>
      <c r="Q15">
        <v>0.25619999999999998</v>
      </c>
      <c r="R15" s="3">
        <f t="shared" si="3"/>
        <v>0.25476666666666664</v>
      </c>
      <c r="S15">
        <v>0.27810000000000001</v>
      </c>
      <c r="T15">
        <v>0.29409999999999997</v>
      </c>
      <c r="U15">
        <v>0.2994</v>
      </c>
      <c r="V15" s="3">
        <f t="shared" si="16"/>
        <v>0.29053333333333337</v>
      </c>
      <c r="W15">
        <v>0.24149999999999999</v>
      </c>
      <c r="X15">
        <v>0.24160000000000001</v>
      </c>
      <c r="Y15">
        <v>0.24970000000000001</v>
      </c>
      <c r="Z15" s="3">
        <f t="shared" si="17"/>
        <v>0.24426666666666666</v>
      </c>
      <c r="AA15">
        <v>0.31040000000000001</v>
      </c>
      <c r="AB15">
        <v>0.31859999999999999</v>
      </c>
      <c r="AC15">
        <v>0.31709999999999999</v>
      </c>
      <c r="AD15" s="3">
        <f t="shared" si="4"/>
        <v>0.31536666666666663</v>
      </c>
      <c r="AE15">
        <v>0.33260000000000001</v>
      </c>
      <c r="AG15">
        <v>0.3629</v>
      </c>
      <c r="AH15" s="3">
        <f t="shared" si="5"/>
        <v>0.34775</v>
      </c>
      <c r="AI15">
        <v>0.36930000000000002</v>
      </c>
      <c r="AJ15">
        <v>0.35399999999999998</v>
      </c>
      <c r="AK15">
        <v>0.37519999999999998</v>
      </c>
      <c r="AL15" s="3">
        <f t="shared" si="6"/>
        <v>0.3661666666666667</v>
      </c>
      <c r="AM15">
        <v>0.36559999999999998</v>
      </c>
      <c r="AN15">
        <v>0.3695</v>
      </c>
      <c r="AO15">
        <v>0.36880000000000002</v>
      </c>
      <c r="AP15" s="3">
        <f t="shared" si="7"/>
        <v>0.36796666666666661</v>
      </c>
      <c r="AQ15">
        <v>0.36130000000000001</v>
      </c>
      <c r="AR15">
        <v>0.35360000000000003</v>
      </c>
      <c r="AS15">
        <v>0.3463</v>
      </c>
      <c r="AT15" s="3">
        <f t="shared" si="8"/>
        <v>0.3537333333333334</v>
      </c>
      <c r="AU15">
        <v>0.36559999999999998</v>
      </c>
      <c r="AV15">
        <v>0.3836</v>
      </c>
      <c r="AW15">
        <v>0.36849999999999999</v>
      </c>
      <c r="AX15" s="3">
        <f t="shared" si="9"/>
        <v>0.37256666666666666</v>
      </c>
      <c r="AY15">
        <v>0.32569999999999999</v>
      </c>
      <c r="AZ15">
        <v>0.32969999999999999</v>
      </c>
      <c r="BA15">
        <v>0.31850000000000001</v>
      </c>
      <c r="BB15" s="3">
        <f t="shared" si="10"/>
        <v>0.32463333333333333</v>
      </c>
      <c r="BC15">
        <v>0.32550000000000001</v>
      </c>
      <c r="BD15">
        <v>0.32340000000000002</v>
      </c>
      <c r="BE15">
        <v>0.31590000000000001</v>
      </c>
      <c r="BF15" s="3">
        <f t="shared" si="11"/>
        <v>0.32160000000000005</v>
      </c>
      <c r="BG15">
        <v>0.35909999999999997</v>
      </c>
      <c r="BH15">
        <v>0.36499999999999999</v>
      </c>
      <c r="BI15">
        <v>0.34839999999999999</v>
      </c>
      <c r="BJ15" s="3">
        <f t="shared" si="12"/>
        <v>0.35749999999999998</v>
      </c>
      <c r="BK15">
        <v>0.36180000000000001</v>
      </c>
      <c r="BL15">
        <v>0.38400000000000001</v>
      </c>
      <c r="BM15">
        <v>0.35470000000000002</v>
      </c>
      <c r="BN15" s="3">
        <f t="shared" si="13"/>
        <v>0.36683333333333334</v>
      </c>
      <c r="BO15">
        <v>0.22559999999999999</v>
      </c>
      <c r="BP15">
        <v>0.23119999999999999</v>
      </c>
      <c r="BQ15">
        <v>0.37309999999999999</v>
      </c>
      <c r="BR15" s="3">
        <f t="shared" si="14"/>
        <v>0.27663333333333334</v>
      </c>
      <c r="BS15">
        <v>0.2387</v>
      </c>
      <c r="BT15">
        <v>0.22839999999999999</v>
      </c>
      <c r="BU15">
        <v>0.22309999999999999</v>
      </c>
      <c r="BV15" s="3">
        <f t="shared" si="15"/>
        <v>0.23006666666666664</v>
      </c>
    </row>
    <row r="16" spans="2:74" x14ac:dyDescent="0.25">
      <c r="B16">
        <v>12</v>
      </c>
      <c r="C16">
        <v>0.28989999999999999</v>
      </c>
      <c r="D16">
        <v>0.26960000000000001</v>
      </c>
      <c r="E16">
        <v>0.28870000000000001</v>
      </c>
      <c r="F16" s="3">
        <f t="shared" si="0"/>
        <v>0.28273333333333334</v>
      </c>
      <c r="I16">
        <v>0.22439999999999999</v>
      </c>
      <c r="J16" s="3">
        <f t="shared" si="1"/>
        <v>0.22439999999999999</v>
      </c>
      <c r="K16">
        <v>0.27300000000000002</v>
      </c>
      <c r="L16">
        <v>0.27489999999999998</v>
      </c>
      <c r="M16">
        <v>0.27679999999999999</v>
      </c>
      <c r="N16" s="3">
        <f t="shared" si="2"/>
        <v>0.27489999999999998</v>
      </c>
      <c r="O16">
        <v>0.25290000000000001</v>
      </c>
      <c r="P16">
        <v>0.25480000000000003</v>
      </c>
      <c r="Q16">
        <v>0.25600000000000001</v>
      </c>
      <c r="R16" s="3">
        <f t="shared" si="3"/>
        <v>0.25456666666666666</v>
      </c>
      <c r="S16">
        <v>0.2722</v>
      </c>
      <c r="T16">
        <v>0.28770000000000001</v>
      </c>
      <c r="U16">
        <v>0.29299999999999998</v>
      </c>
      <c r="V16" s="3">
        <f t="shared" si="16"/>
        <v>0.2843</v>
      </c>
      <c r="W16">
        <v>0.24160000000000001</v>
      </c>
      <c r="X16">
        <v>0.24129999999999999</v>
      </c>
      <c r="Y16">
        <v>0.24859999999999999</v>
      </c>
      <c r="Z16" s="3">
        <f t="shared" si="17"/>
        <v>0.24383333333333335</v>
      </c>
      <c r="AA16">
        <v>0.30449999999999999</v>
      </c>
      <c r="AB16">
        <v>0.31290000000000001</v>
      </c>
      <c r="AC16">
        <v>0.31330000000000002</v>
      </c>
      <c r="AD16" s="3">
        <f t="shared" si="4"/>
        <v>0.31023333333333331</v>
      </c>
      <c r="AE16">
        <v>0.32669999999999999</v>
      </c>
      <c r="AG16">
        <v>0.35630000000000001</v>
      </c>
      <c r="AH16" s="3">
        <f t="shared" si="5"/>
        <v>0.34150000000000003</v>
      </c>
      <c r="AI16">
        <v>0.36530000000000001</v>
      </c>
      <c r="AJ16">
        <v>0.35</v>
      </c>
      <c r="AK16">
        <v>0.37140000000000001</v>
      </c>
      <c r="AL16" s="3">
        <f t="shared" si="6"/>
        <v>0.36223333333333335</v>
      </c>
      <c r="AM16">
        <v>0.36170000000000002</v>
      </c>
      <c r="AN16">
        <v>0.3654</v>
      </c>
      <c r="AO16">
        <v>0.36480000000000001</v>
      </c>
      <c r="AP16" s="3">
        <f t="shared" si="7"/>
        <v>0.36396666666666672</v>
      </c>
      <c r="AQ16">
        <v>0.35420000000000001</v>
      </c>
      <c r="AR16">
        <v>0.34660000000000002</v>
      </c>
      <c r="AS16">
        <v>0.33960000000000001</v>
      </c>
      <c r="AT16" s="3">
        <f t="shared" si="8"/>
        <v>0.3468</v>
      </c>
      <c r="AU16">
        <v>0.35849999999999999</v>
      </c>
      <c r="AV16">
        <v>0.37630000000000002</v>
      </c>
      <c r="AW16">
        <v>0.3614</v>
      </c>
      <c r="AX16" s="3">
        <f t="shared" si="9"/>
        <v>0.3654</v>
      </c>
      <c r="AY16">
        <v>0.31940000000000002</v>
      </c>
      <c r="AZ16">
        <v>0.32290000000000002</v>
      </c>
      <c r="BA16">
        <v>0.312</v>
      </c>
      <c r="BB16" s="3">
        <f t="shared" si="10"/>
        <v>0.31810000000000005</v>
      </c>
      <c r="BC16">
        <v>0.31890000000000002</v>
      </c>
      <c r="BD16">
        <v>0.31680000000000003</v>
      </c>
      <c r="BE16">
        <v>0.30930000000000002</v>
      </c>
      <c r="BF16" s="3">
        <f t="shared" si="11"/>
        <v>0.315</v>
      </c>
      <c r="BG16">
        <v>0.35420000000000001</v>
      </c>
      <c r="BH16">
        <v>0.36009999999999998</v>
      </c>
      <c r="BI16">
        <v>0.34360000000000002</v>
      </c>
      <c r="BJ16" s="3">
        <f t="shared" si="12"/>
        <v>0.35263333333333335</v>
      </c>
      <c r="BK16">
        <v>0.35749999999999998</v>
      </c>
      <c r="BL16">
        <v>0.37940000000000002</v>
      </c>
      <c r="BM16">
        <v>0.35060000000000002</v>
      </c>
      <c r="BN16" s="3">
        <f t="shared" si="13"/>
        <v>0.36249999999999999</v>
      </c>
      <c r="BO16">
        <v>0.22209999999999999</v>
      </c>
      <c r="BP16">
        <v>0.22720000000000001</v>
      </c>
      <c r="BQ16">
        <v>0.37090000000000001</v>
      </c>
      <c r="BR16" s="3">
        <f t="shared" si="14"/>
        <v>0.27340000000000003</v>
      </c>
      <c r="BS16">
        <v>0.23530000000000001</v>
      </c>
      <c r="BT16">
        <v>0.22509999999999999</v>
      </c>
      <c r="BU16">
        <v>0.22</v>
      </c>
      <c r="BV16" s="3">
        <f t="shared" si="15"/>
        <v>0.2268</v>
      </c>
    </row>
    <row r="17" spans="2:74" x14ac:dyDescent="0.25">
      <c r="B17">
        <v>13</v>
      </c>
      <c r="C17">
        <v>0.28410000000000002</v>
      </c>
      <c r="D17">
        <v>0.26450000000000001</v>
      </c>
      <c r="E17">
        <v>0.28360000000000002</v>
      </c>
      <c r="F17" s="3">
        <f t="shared" si="0"/>
        <v>0.27740000000000004</v>
      </c>
      <c r="I17">
        <v>0.22339999999999999</v>
      </c>
      <c r="J17" s="3">
        <f t="shared" si="1"/>
        <v>0.22339999999999999</v>
      </c>
      <c r="K17">
        <v>0.26840000000000003</v>
      </c>
      <c r="L17">
        <v>0.2697</v>
      </c>
      <c r="M17">
        <v>0.27139999999999997</v>
      </c>
      <c r="N17" s="3">
        <f t="shared" si="2"/>
        <v>0.26983333333333331</v>
      </c>
      <c r="O17">
        <v>0.25259999999999999</v>
      </c>
      <c r="P17">
        <v>0.25469999999999998</v>
      </c>
      <c r="Q17">
        <v>0.25569999999999998</v>
      </c>
      <c r="R17" s="3">
        <f t="shared" si="3"/>
        <v>0.2543333333333333</v>
      </c>
      <c r="S17">
        <v>0.26650000000000001</v>
      </c>
      <c r="T17">
        <v>0.28120000000000001</v>
      </c>
      <c r="U17">
        <v>0.28699999999999998</v>
      </c>
      <c r="V17" s="3">
        <f t="shared" si="16"/>
        <v>0.27823333333333333</v>
      </c>
      <c r="W17">
        <v>0.24160000000000001</v>
      </c>
      <c r="X17">
        <v>0.24129999999999999</v>
      </c>
      <c r="Y17">
        <v>0.24740000000000001</v>
      </c>
      <c r="Z17" s="3">
        <f t="shared" si="17"/>
        <v>0.24343333333333331</v>
      </c>
      <c r="AA17">
        <v>0.29899999999999999</v>
      </c>
      <c r="AB17">
        <v>0.30740000000000001</v>
      </c>
      <c r="AC17">
        <v>0.30669999999999997</v>
      </c>
      <c r="AD17" s="3">
        <f t="shared" si="4"/>
        <v>0.30436666666666667</v>
      </c>
      <c r="AE17">
        <v>0.32169999999999999</v>
      </c>
      <c r="AG17">
        <v>0.3493</v>
      </c>
      <c r="AH17" s="3">
        <f t="shared" si="5"/>
        <v>0.33550000000000002</v>
      </c>
      <c r="AI17">
        <v>0.36130000000000001</v>
      </c>
      <c r="AJ17">
        <v>0.34599999999999997</v>
      </c>
      <c r="AK17">
        <v>0.36730000000000002</v>
      </c>
      <c r="AL17" s="3">
        <f t="shared" si="6"/>
        <v>0.35820000000000002</v>
      </c>
      <c r="AM17">
        <v>0.35749999999999998</v>
      </c>
      <c r="AN17">
        <v>0.36149999999999999</v>
      </c>
      <c r="AO17">
        <v>0.36120000000000002</v>
      </c>
      <c r="AP17" s="3">
        <f t="shared" si="7"/>
        <v>0.3600666666666667</v>
      </c>
      <c r="AQ17">
        <v>0.34739999999999999</v>
      </c>
      <c r="AR17">
        <v>0.33960000000000001</v>
      </c>
      <c r="AS17">
        <v>0.33300000000000002</v>
      </c>
      <c r="AT17" s="3">
        <f t="shared" si="8"/>
        <v>0.34</v>
      </c>
      <c r="AU17">
        <v>0.35160000000000002</v>
      </c>
      <c r="AV17">
        <v>0.36940000000000001</v>
      </c>
      <c r="AW17">
        <v>0.3553</v>
      </c>
      <c r="AX17" s="3">
        <f t="shared" si="9"/>
        <v>0.35876666666666668</v>
      </c>
      <c r="AY17">
        <v>0.31269999999999998</v>
      </c>
      <c r="AZ17">
        <v>0.31640000000000001</v>
      </c>
      <c r="BA17">
        <v>0.30649999999999999</v>
      </c>
      <c r="BB17" s="3">
        <f t="shared" si="10"/>
        <v>0.31186666666666668</v>
      </c>
      <c r="BC17">
        <v>0.31280000000000002</v>
      </c>
      <c r="BD17">
        <v>0.31059999999999999</v>
      </c>
      <c r="BE17">
        <v>0.30370000000000003</v>
      </c>
      <c r="BF17" s="3">
        <f t="shared" si="11"/>
        <v>0.30903333333333333</v>
      </c>
      <c r="BG17">
        <v>0.35020000000000001</v>
      </c>
      <c r="BH17">
        <v>0.35549999999999998</v>
      </c>
      <c r="BI17">
        <v>0.3397</v>
      </c>
      <c r="BJ17" s="3">
        <f t="shared" si="12"/>
        <v>0.34846666666666665</v>
      </c>
      <c r="BK17">
        <v>0.3528</v>
      </c>
      <c r="BL17">
        <v>0.37490000000000001</v>
      </c>
      <c r="BM17">
        <v>0.3463</v>
      </c>
      <c r="BN17" s="3">
        <f t="shared" si="13"/>
        <v>0.35800000000000004</v>
      </c>
      <c r="BO17">
        <v>0.21840000000000001</v>
      </c>
      <c r="BP17">
        <v>0.22339999999999999</v>
      </c>
      <c r="BQ17">
        <v>0.36849999999999999</v>
      </c>
      <c r="BR17" s="3">
        <f t="shared" si="14"/>
        <v>0.27010000000000001</v>
      </c>
      <c r="BS17">
        <v>0.23180000000000001</v>
      </c>
      <c r="BT17">
        <v>0.22220000000000001</v>
      </c>
      <c r="BU17">
        <v>0.21740000000000001</v>
      </c>
      <c r="BV17" s="3">
        <f t="shared" si="15"/>
        <v>0.2238</v>
      </c>
    </row>
    <row r="18" spans="2:74" x14ac:dyDescent="0.25">
      <c r="B18">
        <v>14</v>
      </c>
      <c r="C18">
        <v>0.27900000000000003</v>
      </c>
      <c r="D18">
        <v>0.25900000000000001</v>
      </c>
      <c r="E18">
        <v>0.27850000000000003</v>
      </c>
      <c r="F18" s="3">
        <f t="shared" si="0"/>
        <v>0.27216666666666667</v>
      </c>
      <c r="I18">
        <v>0.22270000000000001</v>
      </c>
      <c r="J18" s="3">
        <f t="shared" si="1"/>
        <v>0.22270000000000001</v>
      </c>
      <c r="K18">
        <v>0.26500000000000001</v>
      </c>
      <c r="L18">
        <v>0.26519999999999999</v>
      </c>
      <c r="M18">
        <v>0.26650000000000001</v>
      </c>
      <c r="N18" s="3">
        <f t="shared" si="2"/>
        <v>0.26556666666666667</v>
      </c>
      <c r="O18">
        <v>0.25259999999999999</v>
      </c>
      <c r="P18">
        <v>0.25469999999999998</v>
      </c>
      <c r="Q18">
        <v>0.25569999999999998</v>
      </c>
      <c r="R18" s="3">
        <f t="shared" si="3"/>
        <v>0.2543333333333333</v>
      </c>
      <c r="S18">
        <v>0.26079999999999998</v>
      </c>
      <c r="T18">
        <v>0.2757</v>
      </c>
      <c r="U18">
        <v>0.28110000000000002</v>
      </c>
      <c r="V18" s="3">
        <f t="shared" si="16"/>
        <v>0.27253333333333335</v>
      </c>
      <c r="W18">
        <v>0.24149999999999999</v>
      </c>
      <c r="X18">
        <v>0.2412</v>
      </c>
      <c r="Y18">
        <v>0.24660000000000001</v>
      </c>
      <c r="Z18" s="3">
        <f t="shared" si="17"/>
        <v>0.24310000000000001</v>
      </c>
      <c r="AA18">
        <v>0.29349999999999998</v>
      </c>
      <c r="AB18">
        <v>0.30180000000000001</v>
      </c>
      <c r="AC18">
        <v>0.3014</v>
      </c>
      <c r="AD18" s="3">
        <f t="shared" si="4"/>
        <v>0.2989</v>
      </c>
      <c r="AE18">
        <v>0.31590000000000001</v>
      </c>
      <c r="AG18">
        <v>0.34150000000000003</v>
      </c>
      <c r="AH18" s="3">
        <f t="shared" si="5"/>
        <v>0.32869999999999999</v>
      </c>
      <c r="AI18">
        <v>0.35749999999999998</v>
      </c>
      <c r="AJ18">
        <v>0.3422</v>
      </c>
      <c r="AK18">
        <v>0.36259999999999998</v>
      </c>
      <c r="AL18" s="3">
        <f t="shared" si="6"/>
        <v>0.35410000000000003</v>
      </c>
      <c r="AM18">
        <v>0.35370000000000001</v>
      </c>
      <c r="AN18">
        <v>0.3574</v>
      </c>
      <c r="AO18">
        <v>0.35720000000000002</v>
      </c>
      <c r="AP18" s="3">
        <f t="shared" si="7"/>
        <v>0.35610000000000003</v>
      </c>
      <c r="AQ18">
        <v>0.3412</v>
      </c>
      <c r="AR18">
        <v>0.33310000000000001</v>
      </c>
      <c r="AS18">
        <v>0.3266</v>
      </c>
      <c r="AT18" s="3">
        <f t="shared" si="8"/>
        <v>0.33363333333333339</v>
      </c>
      <c r="AU18">
        <v>0.34520000000000001</v>
      </c>
      <c r="AV18">
        <v>0.36309999999999998</v>
      </c>
      <c r="AW18">
        <v>0.34849999999999998</v>
      </c>
      <c r="AX18" s="3">
        <f t="shared" si="9"/>
        <v>0.35226666666666667</v>
      </c>
      <c r="AY18">
        <v>0.30719999999999997</v>
      </c>
      <c r="AZ18">
        <v>0.31019999999999998</v>
      </c>
      <c r="BA18">
        <v>0.3004</v>
      </c>
      <c r="BB18" s="3">
        <f t="shared" si="10"/>
        <v>0.30593333333333333</v>
      </c>
      <c r="BC18">
        <v>0.30649999999999999</v>
      </c>
      <c r="BD18">
        <v>0.3044</v>
      </c>
      <c r="BE18">
        <v>0.29720000000000002</v>
      </c>
      <c r="BF18" s="3">
        <f t="shared" si="11"/>
        <v>0.30270000000000002</v>
      </c>
      <c r="BG18">
        <v>0.34570000000000001</v>
      </c>
      <c r="BH18">
        <v>0.3508</v>
      </c>
      <c r="BI18">
        <v>0.33529999999999999</v>
      </c>
      <c r="BJ18" s="3">
        <f t="shared" si="12"/>
        <v>0.34393333333333337</v>
      </c>
      <c r="BK18">
        <v>0.34889999999999999</v>
      </c>
      <c r="BL18">
        <v>0.3705</v>
      </c>
      <c r="BM18">
        <v>0.3422</v>
      </c>
      <c r="BN18" s="3">
        <f t="shared" si="13"/>
        <v>0.35386666666666672</v>
      </c>
      <c r="BO18">
        <v>0.215</v>
      </c>
      <c r="BP18">
        <v>0.21990000000000001</v>
      </c>
      <c r="BQ18">
        <v>0.3659</v>
      </c>
      <c r="BR18" s="3">
        <f t="shared" si="14"/>
        <v>0.2669333333333333</v>
      </c>
      <c r="BS18">
        <v>0.2288</v>
      </c>
      <c r="BT18">
        <v>0.21970000000000001</v>
      </c>
      <c r="BU18">
        <v>0.21490000000000001</v>
      </c>
      <c r="BV18" s="3">
        <f t="shared" si="15"/>
        <v>0.22113333333333332</v>
      </c>
    </row>
    <row r="19" spans="2:74" x14ac:dyDescent="0.25">
      <c r="B19">
        <v>15</v>
      </c>
      <c r="C19">
        <v>0.2737</v>
      </c>
      <c r="D19">
        <v>0.25409999999999999</v>
      </c>
      <c r="E19">
        <v>0.27339999999999998</v>
      </c>
      <c r="F19" s="3">
        <f t="shared" si="0"/>
        <v>0.26706666666666667</v>
      </c>
      <c r="I19">
        <v>0.22239999999999999</v>
      </c>
      <c r="J19" s="3">
        <f t="shared" si="1"/>
        <v>0.22239999999999999</v>
      </c>
      <c r="K19">
        <v>0.26250000000000001</v>
      </c>
      <c r="L19">
        <v>0.26090000000000002</v>
      </c>
      <c r="M19">
        <v>0.26229999999999998</v>
      </c>
      <c r="N19" s="3">
        <f t="shared" si="2"/>
        <v>0.26190000000000002</v>
      </c>
      <c r="O19">
        <v>0.25240000000000001</v>
      </c>
      <c r="P19">
        <v>0.25440000000000002</v>
      </c>
      <c r="Q19">
        <v>0.25569999999999998</v>
      </c>
      <c r="R19" s="3">
        <f t="shared" si="3"/>
        <v>0.25416666666666665</v>
      </c>
      <c r="S19">
        <v>0.25569999999999998</v>
      </c>
      <c r="T19">
        <v>0.27010000000000001</v>
      </c>
      <c r="U19">
        <v>0.27529999999999999</v>
      </c>
      <c r="V19" s="3">
        <f t="shared" si="16"/>
        <v>0.26703333333333334</v>
      </c>
      <c r="W19">
        <v>0.24110000000000001</v>
      </c>
      <c r="X19">
        <v>0.24099999999999999</v>
      </c>
      <c r="Y19">
        <v>0.24660000000000001</v>
      </c>
      <c r="Z19" s="3">
        <f t="shared" si="17"/>
        <v>0.2429</v>
      </c>
      <c r="AA19">
        <v>0.28760000000000002</v>
      </c>
      <c r="AB19">
        <v>0.29609999999999997</v>
      </c>
      <c r="AC19">
        <v>0.2959</v>
      </c>
      <c r="AD19" s="3">
        <f t="shared" si="4"/>
        <v>0.29319999999999996</v>
      </c>
      <c r="AE19">
        <v>0.31090000000000001</v>
      </c>
      <c r="AG19">
        <v>0.33550000000000002</v>
      </c>
      <c r="AH19" s="3">
        <f t="shared" si="5"/>
        <v>0.32320000000000004</v>
      </c>
      <c r="AI19">
        <v>0.35339999999999999</v>
      </c>
      <c r="AJ19">
        <v>0.33779999999999999</v>
      </c>
      <c r="AK19">
        <v>0.35870000000000002</v>
      </c>
      <c r="AL19" s="3">
        <f t="shared" si="6"/>
        <v>0.3499666666666667</v>
      </c>
      <c r="AM19">
        <v>0.3498</v>
      </c>
      <c r="AN19">
        <v>0.35339999999999999</v>
      </c>
      <c r="AO19">
        <v>0.35349999999999998</v>
      </c>
      <c r="AP19" s="3">
        <f t="shared" si="7"/>
        <v>0.35223333333333334</v>
      </c>
      <c r="AQ19">
        <v>0.33500000000000002</v>
      </c>
      <c r="AR19">
        <v>0.3266</v>
      </c>
      <c r="AS19">
        <v>0.32100000000000001</v>
      </c>
      <c r="AT19" s="3">
        <f t="shared" si="8"/>
        <v>0.32753333333333329</v>
      </c>
      <c r="AU19">
        <v>0.33879999999999999</v>
      </c>
      <c r="AV19">
        <v>0.35610000000000003</v>
      </c>
      <c r="AW19">
        <v>0.3427</v>
      </c>
      <c r="AX19" s="3">
        <f t="shared" si="9"/>
        <v>0.34586666666666671</v>
      </c>
      <c r="AY19">
        <v>0.30149999999999999</v>
      </c>
      <c r="AZ19">
        <v>0.30370000000000003</v>
      </c>
      <c r="BA19">
        <v>0.29530000000000001</v>
      </c>
      <c r="BB19" s="3">
        <f t="shared" si="10"/>
        <v>0.30016666666666664</v>
      </c>
      <c r="BC19">
        <v>0.30049999999999999</v>
      </c>
      <c r="BD19">
        <v>0.29830000000000001</v>
      </c>
      <c r="BE19">
        <v>0.29160000000000003</v>
      </c>
      <c r="BF19" s="3">
        <f t="shared" si="11"/>
        <v>0.29680000000000001</v>
      </c>
      <c r="BG19">
        <v>0.34129999999999999</v>
      </c>
      <c r="BH19">
        <v>0.34649999999999997</v>
      </c>
      <c r="BI19">
        <v>0.33139999999999997</v>
      </c>
      <c r="BJ19" s="3">
        <f t="shared" si="12"/>
        <v>0.33973333333333328</v>
      </c>
      <c r="BK19">
        <v>0.34510000000000002</v>
      </c>
      <c r="BL19">
        <v>0.36649999999999999</v>
      </c>
      <c r="BM19">
        <v>0.33829999999999999</v>
      </c>
      <c r="BN19" s="3">
        <f t="shared" si="13"/>
        <v>0.3499666666666667</v>
      </c>
      <c r="BO19">
        <v>0.2117</v>
      </c>
      <c r="BP19">
        <v>0.21679999999999999</v>
      </c>
      <c r="BQ19">
        <v>0.36420000000000002</v>
      </c>
      <c r="BR19" s="3">
        <f t="shared" si="14"/>
        <v>0.26423333333333332</v>
      </c>
      <c r="BS19">
        <v>0.2261</v>
      </c>
      <c r="BT19">
        <v>0.217</v>
      </c>
      <c r="BU19">
        <v>0.2127</v>
      </c>
      <c r="BV19" s="3">
        <f t="shared" si="15"/>
        <v>0.21859999999999999</v>
      </c>
    </row>
    <row r="20" spans="2:74" x14ac:dyDescent="0.25">
      <c r="B20">
        <v>16</v>
      </c>
      <c r="C20">
        <v>0.26889999999999997</v>
      </c>
      <c r="D20">
        <v>0.249</v>
      </c>
      <c r="E20">
        <v>0.26850000000000002</v>
      </c>
      <c r="F20" s="3">
        <f t="shared" si="0"/>
        <v>0.26213333333333333</v>
      </c>
      <c r="I20">
        <v>0.22170000000000001</v>
      </c>
      <c r="J20" s="3">
        <f t="shared" si="1"/>
        <v>0.22170000000000001</v>
      </c>
      <c r="K20">
        <v>0.26140000000000002</v>
      </c>
      <c r="L20">
        <v>0.2576</v>
      </c>
      <c r="M20">
        <v>0.25840000000000002</v>
      </c>
      <c r="N20" s="3">
        <f t="shared" si="2"/>
        <v>0.25913333333333338</v>
      </c>
      <c r="O20">
        <v>0.25240000000000001</v>
      </c>
      <c r="P20">
        <v>0.25409999999999999</v>
      </c>
      <c r="Q20">
        <v>0.2555</v>
      </c>
      <c r="R20" s="3">
        <f t="shared" si="3"/>
        <v>0.254</v>
      </c>
      <c r="S20">
        <v>0.25180000000000002</v>
      </c>
      <c r="T20">
        <v>0.2651</v>
      </c>
      <c r="U20">
        <v>0.26989999999999997</v>
      </c>
      <c r="V20" s="3">
        <f t="shared" si="16"/>
        <v>0.26226666666666665</v>
      </c>
      <c r="W20">
        <v>0.2412</v>
      </c>
      <c r="X20">
        <v>0.24060000000000001</v>
      </c>
      <c r="Y20">
        <v>0.24579999999999999</v>
      </c>
      <c r="Z20" s="3">
        <f t="shared" si="17"/>
        <v>0.24253333333333335</v>
      </c>
      <c r="AA20">
        <v>0.28239999999999998</v>
      </c>
      <c r="AB20">
        <v>0.29120000000000001</v>
      </c>
      <c r="AC20">
        <v>0.2903</v>
      </c>
      <c r="AD20" s="3">
        <f t="shared" si="4"/>
        <v>0.28796666666666665</v>
      </c>
      <c r="AE20">
        <v>0.30559999999999998</v>
      </c>
      <c r="AG20">
        <v>0.32850000000000001</v>
      </c>
      <c r="AH20" s="3">
        <f t="shared" si="5"/>
        <v>0.31705</v>
      </c>
      <c r="AI20">
        <v>0.34939999999999999</v>
      </c>
      <c r="AJ20">
        <v>0.3347</v>
      </c>
      <c r="AK20">
        <v>0.3548</v>
      </c>
      <c r="AL20" s="3">
        <f t="shared" si="6"/>
        <v>0.3463</v>
      </c>
      <c r="AM20">
        <v>0.34599999999999997</v>
      </c>
      <c r="AN20">
        <v>0.34970000000000001</v>
      </c>
      <c r="AO20">
        <v>0.34899999999999998</v>
      </c>
      <c r="AP20" s="3">
        <f t="shared" si="7"/>
        <v>0.34823333333333334</v>
      </c>
      <c r="AQ20">
        <v>0.32879999999999998</v>
      </c>
      <c r="AR20">
        <v>0.32079999999999997</v>
      </c>
      <c r="AS20">
        <v>0.315</v>
      </c>
      <c r="AT20" s="3">
        <f t="shared" si="8"/>
        <v>0.32153333333333328</v>
      </c>
      <c r="AU20">
        <v>0.33229999999999998</v>
      </c>
      <c r="AV20">
        <v>0.35010000000000002</v>
      </c>
      <c r="AW20">
        <v>0.3362</v>
      </c>
      <c r="AX20" s="3">
        <f t="shared" si="9"/>
        <v>0.3395333333333333</v>
      </c>
      <c r="AY20">
        <v>0.29570000000000002</v>
      </c>
      <c r="AZ20">
        <v>0.29799999999999999</v>
      </c>
      <c r="BA20">
        <v>0.28970000000000001</v>
      </c>
      <c r="BB20" s="3">
        <f t="shared" si="10"/>
        <v>0.29446666666666665</v>
      </c>
      <c r="BC20">
        <v>0.29409999999999997</v>
      </c>
      <c r="BD20">
        <v>0.29310000000000003</v>
      </c>
      <c r="BE20">
        <v>0.2858</v>
      </c>
      <c r="BF20" s="3">
        <f t="shared" si="11"/>
        <v>0.29099999999999998</v>
      </c>
      <c r="BG20">
        <v>0.3372</v>
      </c>
      <c r="BH20">
        <v>0.34210000000000002</v>
      </c>
      <c r="BI20">
        <v>0.32769999999999999</v>
      </c>
      <c r="BJ20" s="3">
        <f t="shared" si="12"/>
        <v>0.33566666666666672</v>
      </c>
      <c r="BK20">
        <v>0.3407</v>
      </c>
      <c r="BL20">
        <v>0.36170000000000002</v>
      </c>
      <c r="BM20">
        <v>0.33389999999999997</v>
      </c>
      <c r="BN20" s="3">
        <f t="shared" si="13"/>
        <v>0.34543333333333331</v>
      </c>
      <c r="BO20">
        <v>0.2089</v>
      </c>
      <c r="BP20">
        <v>0.214</v>
      </c>
      <c r="BQ20">
        <v>0.36199999999999999</v>
      </c>
      <c r="BR20" s="3">
        <f t="shared" si="14"/>
        <v>0.26163333333333333</v>
      </c>
      <c r="BS20">
        <v>0.22420000000000001</v>
      </c>
      <c r="BT20">
        <v>0.21540000000000001</v>
      </c>
      <c r="BU20">
        <v>0.21099999999999999</v>
      </c>
      <c r="BV20" s="3">
        <f t="shared" si="15"/>
        <v>0.21686666666666665</v>
      </c>
    </row>
    <row r="21" spans="2:74" x14ac:dyDescent="0.25">
      <c r="B21">
        <v>17</v>
      </c>
      <c r="C21">
        <v>0.26390000000000002</v>
      </c>
      <c r="D21">
        <v>0.24540000000000001</v>
      </c>
      <c r="E21">
        <v>0.2636</v>
      </c>
      <c r="F21" s="3">
        <f t="shared" si="0"/>
        <v>0.25763333333333338</v>
      </c>
      <c r="I21">
        <v>0.22170000000000001</v>
      </c>
      <c r="J21" s="3">
        <f t="shared" si="1"/>
        <v>0.22170000000000001</v>
      </c>
      <c r="K21">
        <v>0.26029999999999998</v>
      </c>
      <c r="L21">
        <v>0.25530000000000003</v>
      </c>
      <c r="M21">
        <v>0.25559999999999999</v>
      </c>
      <c r="N21" s="3">
        <f t="shared" si="2"/>
        <v>0.25706666666666672</v>
      </c>
      <c r="O21">
        <v>0.252</v>
      </c>
      <c r="P21">
        <v>0.254</v>
      </c>
      <c r="Q21">
        <v>0.25540000000000002</v>
      </c>
      <c r="R21" s="3">
        <f t="shared" si="3"/>
        <v>0.25380000000000003</v>
      </c>
      <c r="S21">
        <v>0.24729999999999999</v>
      </c>
      <c r="T21">
        <v>0.2601</v>
      </c>
      <c r="U21">
        <v>0.26490000000000002</v>
      </c>
      <c r="V21" s="3">
        <f t="shared" si="16"/>
        <v>0.25743333333333335</v>
      </c>
      <c r="W21">
        <v>0.24110000000000001</v>
      </c>
      <c r="X21">
        <v>0.2404</v>
      </c>
      <c r="Y21">
        <v>0.24560000000000001</v>
      </c>
      <c r="Z21" s="3">
        <f t="shared" si="17"/>
        <v>0.2423666666666667</v>
      </c>
      <c r="AA21">
        <v>0.27679999999999999</v>
      </c>
      <c r="AB21">
        <v>0.28549999999999998</v>
      </c>
      <c r="AC21">
        <v>0.2853</v>
      </c>
      <c r="AD21" s="3">
        <f t="shared" si="4"/>
        <v>0.28253333333333336</v>
      </c>
      <c r="AE21">
        <v>0.30020000000000002</v>
      </c>
      <c r="AG21">
        <v>0.3231</v>
      </c>
      <c r="AH21" s="3">
        <f t="shared" si="5"/>
        <v>0.31164999999999998</v>
      </c>
      <c r="AI21">
        <v>0.34570000000000001</v>
      </c>
      <c r="AJ21">
        <v>0.33090000000000003</v>
      </c>
      <c r="AK21">
        <v>0.35089999999999999</v>
      </c>
      <c r="AL21" s="3">
        <f t="shared" si="6"/>
        <v>0.34250000000000003</v>
      </c>
      <c r="AM21">
        <v>0.3422</v>
      </c>
      <c r="AN21">
        <v>0.34549999999999997</v>
      </c>
      <c r="AO21">
        <v>0.34499999999999997</v>
      </c>
      <c r="AP21" s="3">
        <f t="shared" si="7"/>
        <v>0.34423333333333334</v>
      </c>
      <c r="AQ21">
        <v>0.32329999999999998</v>
      </c>
      <c r="AR21">
        <v>0.31480000000000002</v>
      </c>
      <c r="AS21">
        <v>0.3095</v>
      </c>
      <c r="AT21" s="3">
        <f t="shared" si="8"/>
        <v>0.31586666666666668</v>
      </c>
      <c r="AU21">
        <v>0.3261</v>
      </c>
      <c r="AV21">
        <v>0.34370000000000001</v>
      </c>
      <c r="AW21">
        <v>0.33069999999999999</v>
      </c>
      <c r="AX21" s="3">
        <f t="shared" si="9"/>
        <v>0.33349999999999996</v>
      </c>
      <c r="AY21">
        <v>0.28999999999999998</v>
      </c>
      <c r="AZ21">
        <v>0.29210000000000003</v>
      </c>
      <c r="BA21">
        <v>0.28460000000000002</v>
      </c>
      <c r="BB21" s="3">
        <f t="shared" si="10"/>
        <v>0.28889999999999999</v>
      </c>
      <c r="BC21">
        <v>0.28849999999999998</v>
      </c>
      <c r="BD21">
        <v>0.2873</v>
      </c>
      <c r="BE21">
        <v>0.28050000000000003</v>
      </c>
      <c r="BF21" s="3">
        <f t="shared" si="11"/>
        <v>0.28543333333333337</v>
      </c>
      <c r="BG21">
        <v>0.33279999999999998</v>
      </c>
      <c r="BH21">
        <v>0.3377</v>
      </c>
      <c r="BI21">
        <v>0.32340000000000002</v>
      </c>
      <c r="BJ21" s="3">
        <f t="shared" si="12"/>
        <v>0.33129999999999998</v>
      </c>
      <c r="BK21">
        <v>0.33650000000000002</v>
      </c>
      <c r="BL21">
        <v>0.35709999999999997</v>
      </c>
      <c r="BM21">
        <v>0.33</v>
      </c>
      <c r="BN21" s="3">
        <f t="shared" si="13"/>
        <v>0.3412</v>
      </c>
      <c r="BO21">
        <v>0.2064</v>
      </c>
      <c r="BP21">
        <v>0.21129999999999999</v>
      </c>
      <c r="BQ21">
        <v>0.35880000000000001</v>
      </c>
      <c r="BR21" s="3">
        <f t="shared" si="14"/>
        <v>0.2588333333333333</v>
      </c>
      <c r="BS21">
        <v>0.22220000000000001</v>
      </c>
      <c r="BT21">
        <v>0.21390000000000001</v>
      </c>
      <c r="BU21">
        <v>0.20949999999999999</v>
      </c>
      <c r="BV21" s="3">
        <f t="shared" si="15"/>
        <v>0.21520000000000003</v>
      </c>
    </row>
    <row r="22" spans="2:74" x14ac:dyDescent="0.25">
      <c r="B22">
        <v>18</v>
      </c>
      <c r="C22">
        <v>0.25919999999999999</v>
      </c>
      <c r="D22">
        <v>0.2407</v>
      </c>
      <c r="E22">
        <v>0.25929999999999997</v>
      </c>
      <c r="F22" s="3">
        <f t="shared" si="0"/>
        <v>0.25306666666666666</v>
      </c>
      <c r="I22">
        <v>0.22159999999999999</v>
      </c>
      <c r="J22" s="3">
        <f t="shared" si="1"/>
        <v>0.22159999999999999</v>
      </c>
      <c r="K22">
        <v>0.26040000000000002</v>
      </c>
      <c r="L22">
        <v>0.25430000000000003</v>
      </c>
      <c r="M22">
        <v>0.25409999999999999</v>
      </c>
      <c r="N22" s="3">
        <f t="shared" si="2"/>
        <v>0.2562666666666667</v>
      </c>
      <c r="O22">
        <v>0.25190000000000001</v>
      </c>
      <c r="P22">
        <v>0.25359999999999999</v>
      </c>
      <c r="Q22">
        <v>0.25519999999999998</v>
      </c>
      <c r="R22" s="3">
        <f t="shared" si="3"/>
        <v>0.25356666666666666</v>
      </c>
      <c r="S22">
        <v>0.24399999999999999</v>
      </c>
      <c r="T22">
        <v>0.25590000000000002</v>
      </c>
      <c r="U22">
        <v>0.2601</v>
      </c>
      <c r="V22" s="3">
        <f t="shared" si="16"/>
        <v>0.25333333333333335</v>
      </c>
      <c r="W22">
        <v>0.2407</v>
      </c>
      <c r="X22">
        <v>0.24010000000000001</v>
      </c>
      <c r="Y22">
        <v>0.24490000000000001</v>
      </c>
      <c r="Z22" s="3">
        <f t="shared" si="17"/>
        <v>0.2419</v>
      </c>
      <c r="AA22">
        <v>0.27129999999999999</v>
      </c>
      <c r="AB22">
        <v>0.28039999999999998</v>
      </c>
      <c r="AC22">
        <v>0.28039999999999998</v>
      </c>
      <c r="AD22" s="3">
        <f t="shared" si="4"/>
        <v>0.27736666666666665</v>
      </c>
      <c r="AE22">
        <v>0.29530000000000001</v>
      </c>
      <c r="AG22">
        <v>0.31719999999999998</v>
      </c>
      <c r="AH22" s="3">
        <f t="shared" si="5"/>
        <v>0.30625000000000002</v>
      </c>
      <c r="AI22">
        <v>0.34189999999999998</v>
      </c>
      <c r="AJ22">
        <v>0.3271</v>
      </c>
      <c r="AK22">
        <v>0.3468</v>
      </c>
      <c r="AL22" s="3">
        <f t="shared" si="6"/>
        <v>0.33860000000000001</v>
      </c>
      <c r="AM22">
        <v>0.33810000000000001</v>
      </c>
      <c r="AN22">
        <v>0.3417</v>
      </c>
      <c r="AO22">
        <v>0.3412</v>
      </c>
      <c r="AP22" s="3">
        <f t="shared" si="7"/>
        <v>0.34033333333333332</v>
      </c>
      <c r="AQ22">
        <v>0.31830000000000003</v>
      </c>
      <c r="AR22">
        <v>0.30959999999999999</v>
      </c>
      <c r="AS22">
        <v>0.30459999999999998</v>
      </c>
      <c r="AT22" s="3">
        <f t="shared" si="8"/>
        <v>0.31083333333333335</v>
      </c>
      <c r="AU22">
        <v>0.32019999999999998</v>
      </c>
      <c r="AV22">
        <v>0.33789999999999998</v>
      </c>
      <c r="AW22">
        <v>0.32540000000000002</v>
      </c>
      <c r="AX22" s="3">
        <f t="shared" si="9"/>
        <v>0.32783333333333331</v>
      </c>
      <c r="AY22">
        <v>0.2848</v>
      </c>
      <c r="AZ22">
        <v>0.28639999999999999</v>
      </c>
      <c r="BA22">
        <v>0.28000000000000003</v>
      </c>
      <c r="BB22" s="3">
        <f t="shared" si="10"/>
        <v>0.28373333333333334</v>
      </c>
      <c r="BC22">
        <v>0.28299999999999997</v>
      </c>
      <c r="BD22">
        <v>0.28189999999999998</v>
      </c>
      <c r="BE22">
        <v>0.27529999999999999</v>
      </c>
      <c r="BF22" s="3">
        <f t="shared" si="11"/>
        <v>0.28006666666666663</v>
      </c>
      <c r="BG22">
        <v>0.32879999999999998</v>
      </c>
      <c r="BH22">
        <v>0.3332</v>
      </c>
      <c r="BI22">
        <v>0.31969999999999998</v>
      </c>
      <c r="BJ22" s="3">
        <f t="shared" si="12"/>
        <v>0.32723333333333332</v>
      </c>
      <c r="BK22">
        <v>0.33250000000000002</v>
      </c>
      <c r="BL22">
        <v>0.3528</v>
      </c>
      <c r="BM22">
        <v>0.32600000000000001</v>
      </c>
      <c r="BN22" s="3">
        <f t="shared" si="13"/>
        <v>0.33710000000000001</v>
      </c>
      <c r="BO22">
        <v>0.20399999999999999</v>
      </c>
      <c r="BP22">
        <v>0.20899999999999999</v>
      </c>
      <c r="BQ22">
        <v>0.3569</v>
      </c>
      <c r="BR22" s="3">
        <f t="shared" si="14"/>
        <v>0.25663333333333332</v>
      </c>
      <c r="BS22">
        <v>0.2208</v>
      </c>
      <c r="BT22">
        <v>0.21190000000000001</v>
      </c>
      <c r="BU22">
        <v>0.20830000000000001</v>
      </c>
      <c r="BV22" s="3">
        <f t="shared" si="15"/>
        <v>0.21366666666666667</v>
      </c>
    </row>
    <row r="23" spans="2:74" x14ac:dyDescent="0.25">
      <c r="B23">
        <v>19</v>
      </c>
      <c r="C23">
        <v>0.25480000000000003</v>
      </c>
      <c r="D23">
        <v>0.23519999999999999</v>
      </c>
      <c r="E23">
        <v>0.25419999999999998</v>
      </c>
      <c r="F23" s="3">
        <f t="shared" si="0"/>
        <v>0.24806666666666666</v>
      </c>
      <c r="I23">
        <v>0.2213</v>
      </c>
      <c r="J23" s="3">
        <f t="shared" si="1"/>
        <v>0.2213</v>
      </c>
      <c r="K23">
        <v>0.2596</v>
      </c>
      <c r="L23">
        <v>0.25359999999999999</v>
      </c>
      <c r="M23">
        <v>0.25340000000000001</v>
      </c>
      <c r="N23" s="3">
        <f t="shared" si="2"/>
        <v>0.25553333333333333</v>
      </c>
      <c r="O23">
        <v>0.25140000000000001</v>
      </c>
      <c r="P23">
        <v>0.25369999999999998</v>
      </c>
      <c r="Q23">
        <v>0.25530000000000003</v>
      </c>
      <c r="R23" s="3">
        <f t="shared" si="3"/>
        <v>0.25346666666666667</v>
      </c>
      <c r="S23">
        <v>0.24210000000000001</v>
      </c>
      <c r="T23">
        <v>0.25259999999999999</v>
      </c>
      <c r="U23">
        <v>0.25590000000000002</v>
      </c>
      <c r="V23" s="3">
        <f t="shared" si="16"/>
        <v>0.25020000000000003</v>
      </c>
      <c r="W23">
        <v>0.24129999999999999</v>
      </c>
      <c r="X23">
        <v>0.24030000000000001</v>
      </c>
      <c r="Y23">
        <v>0.245</v>
      </c>
      <c r="Z23" s="3">
        <f t="shared" si="17"/>
        <v>0.2422</v>
      </c>
      <c r="AA23">
        <v>0.2666</v>
      </c>
      <c r="AB23">
        <v>0.2752</v>
      </c>
      <c r="AC23">
        <v>0.27550000000000002</v>
      </c>
      <c r="AD23" s="3">
        <f t="shared" si="4"/>
        <v>0.27243333333333336</v>
      </c>
      <c r="AE23">
        <v>0.29010000000000002</v>
      </c>
      <c r="AG23">
        <v>0.31009999999999999</v>
      </c>
      <c r="AH23" s="3">
        <f t="shared" si="5"/>
        <v>0.30010000000000003</v>
      </c>
      <c r="AI23">
        <v>0.33800000000000002</v>
      </c>
      <c r="AJ23">
        <v>0.32340000000000002</v>
      </c>
      <c r="AK23">
        <v>0.34300000000000003</v>
      </c>
      <c r="AL23" s="3">
        <f t="shared" si="6"/>
        <v>0.33479999999999999</v>
      </c>
      <c r="AM23">
        <v>0.3342</v>
      </c>
      <c r="AN23">
        <v>0.33800000000000002</v>
      </c>
      <c r="AO23">
        <v>0.3372</v>
      </c>
      <c r="AP23" s="3">
        <f t="shared" si="7"/>
        <v>0.33646666666666669</v>
      </c>
      <c r="AQ23">
        <v>0.31359999999999999</v>
      </c>
      <c r="AR23">
        <v>0.30480000000000002</v>
      </c>
      <c r="AS23">
        <v>0.30049999999999999</v>
      </c>
      <c r="AT23" s="3">
        <f t="shared" si="8"/>
        <v>0.30630000000000002</v>
      </c>
      <c r="AU23">
        <v>0.31519999999999998</v>
      </c>
      <c r="AV23">
        <v>0.33379999999999999</v>
      </c>
      <c r="AW23">
        <v>0.32100000000000001</v>
      </c>
      <c r="AX23" s="3">
        <f t="shared" si="9"/>
        <v>0.32333333333333331</v>
      </c>
      <c r="AY23">
        <v>0.27989999999999998</v>
      </c>
      <c r="AZ23">
        <v>0.28110000000000002</v>
      </c>
      <c r="BA23">
        <v>0.27500000000000002</v>
      </c>
      <c r="BB23" s="3">
        <f t="shared" si="10"/>
        <v>0.27866666666666667</v>
      </c>
      <c r="BC23">
        <v>0.27810000000000001</v>
      </c>
      <c r="BD23">
        <v>0.27679999999999999</v>
      </c>
      <c r="BE23">
        <v>0.27050000000000002</v>
      </c>
      <c r="BF23" s="3">
        <f t="shared" si="11"/>
        <v>0.27513333333333329</v>
      </c>
      <c r="BG23">
        <v>0.32500000000000001</v>
      </c>
      <c r="BH23">
        <v>0.32919999999999999</v>
      </c>
      <c r="BI23">
        <v>0.316</v>
      </c>
      <c r="BJ23" s="3">
        <f t="shared" si="12"/>
        <v>0.32339999999999997</v>
      </c>
      <c r="BK23">
        <v>0.32900000000000001</v>
      </c>
      <c r="BL23">
        <v>0.34889999999999999</v>
      </c>
      <c r="BM23">
        <v>0.3221</v>
      </c>
      <c r="BN23" s="3">
        <f t="shared" si="13"/>
        <v>0.33333333333333331</v>
      </c>
      <c r="BO23">
        <v>0.2019</v>
      </c>
      <c r="BP23">
        <v>0.20680000000000001</v>
      </c>
      <c r="BQ23">
        <v>0.3548</v>
      </c>
      <c r="BR23" s="3">
        <f t="shared" si="14"/>
        <v>0.2545</v>
      </c>
      <c r="BS23">
        <v>0.21929999999999999</v>
      </c>
      <c r="BT23">
        <v>0.21060000000000001</v>
      </c>
      <c r="BU23">
        <v>0.20760000000000001</v>
      </c>
      <c r="BV23" s="3">
        <f t="shared" si="15"/>
        <v>0.21249999999999999</v>
      </c>
    </row>
    <row r="24" spans="2:74" x14ac:dyDescent="0.25">
      <c r="B24">
        <v>20</v>
      </c>
      <c r="C24">
        <v>0.24990000000000001</v>
      </c>
      <c r="D24">
        <v>0.23080000000000001</v>
      </c>
      <c r="E24">
        <v>0.2495</v>
      </c>
      <c r="F24" s="3">
        <f t="shared" si="0"/>
        <v>0.24339999999999998</v>
      </c>
      <c r="I24">
        <v>0.2208</v>
      </c>
      <c r="J24" s="3">
        <f t="shared" si="1"/>
        <v>0.2208</v>
      </c>
      <c r="K24">
        <v>0.25929999999999997</v>
      </c>
      <c r="L24">
        <v>0.25319999999999998</v>
      </c>
      <c r="M24">
        <v>0.25269999999999998</v>
      </c>
      <c r="N24" s="3">
        <f t="shared" si="2"/>
        <v>0.25506666666666661</v>
      </c>
      <c r="O24">
        <v>0.25119999999999998</v>
      </c>
      <c r="P24">
        <v>0.25369999999999998</v>
      </c>
      <c r="Q24">
        <v>0.25509999999999999</v>
      </c>
      <c r="R24" s="3">
        <f t="shared" si="3"/>
        <v>0.2533333333333333</v>
      </c>
      <c r="S24">
        <v>0.24030000000000001</v>
      </c>
      <c r="T24">
        <v>0.25019999999999998</v>
      </c>
      <c r="U24">
        <v>0.25180000000000002</v>
      </c>
      <c r="V24" s="3">
        <f t="shared" si="16"/>
        <v>0.24743333333333331</v>
      </c>
      <c r="W24">
        <v>0.24099999999999999</v>
      </c>
      <c r="X24">
        <v>0.24</v>
      </c>
      <c r="Y24">
        <v>0.2447</v>
      </c>
      <c r="Z24" s="3">
        <f t="shared" si="17"/>
        <v>0.2419</v>
      </c>
      <c r="AA24">
        <v>0.26219999999999999</v>
      </c>
      <c r="AB24">
        <v>0.26989999999999997</v>
      </c>
      <c r="AC24">
        <v>0.27029999999999998</v>
      </c>
      <c r="AD24" s="3">
        <f t="shared" si="4"/>
        <v>0.26746666666666669</v>
      </c>
      <c r="AE24">
        <v>0.28539999999999999</v>
      </c>
      <c r="AG24">
        <v>0.30530000000000002</v>
      </c>
      <c r="AH24" s="3">
        <f t="shared" si="5"/>
        <v>0.29535</v>
      </c>
      <c r="AI24">
        <v>0.33439999999999998</v>
      </c>
      <c r="AJ24">
        <v>0.31919999999999998</v>
      </c>
      <c r="AK24">
        <v>0.33889999999999998</v>
      </c>
      <c r="AL24" s="3">
        <f t="shared" si="6"/>
        <v>0.33083333333333331</v>
      </c>
      <c r="AM24">
        <v>0.3301</v>
      </c>
      <c r="AN24">
        <v>0.33400000000000002</v>
      </c>
      <c r="AO24">
        <v>0.33329999999999999</v>
      </c>
      <c r="AP24" s="3">
        <f t="shared" si="7"/>
        <v>0.33246666666666669</v>
      </c>
      <c r="AQ24">
        <v>0.30980000000000002</v>
      </c>
      <c r="AR24">
        <v>0.30080000000000001</v>
      </c>
      <c r="AS24">
        <v>0.29720000000000002</v>
      </c>
      <c r="AT24" s="3">
        <f t="shared" si="8"/>
        <v>0.30260000000000004</v>
      </c>
      <c r="AU24">
        <v>0.31030000000000002</v>
      </c>
      <c r="AV24">
        <v>0.3286</v>
      </c>
      <c r="AW24">
        <v>0.31730000000000003</v>
      </c>
      <c r="AX24" s="3">
        <f t="shared" si="9"/>
        <v>0.31873333333333337</v>
      </c>
      <c r="AY24">
        <v>0.27479999999999999</v>
      </c>
      <c r="AZ24">
        <v>0.2762</v>
      </c>
      <c r="BA24">
        <v>0.27029999999999998</v>
      </c>
      <c r="BB24" s="3">
        <f t="shared" si="10"/>
        <v>0.27376666666666666</v>
      </c>
      <c r="BC24">
        <v>0.27239999999999998</v>
      </c>
      <c r="BD24">
        <v>0.2717</v>
      </c>
      <c r="BE24">
        <v>0.26550000000000001</v>
      </c>
      <c r="BF24" s="3">
        <f t="shared" si="11"/>
        <v>0.2698666666666667</v>
      </c>
      <c r="BG24">
        <v>0.32090000000000002</v>
      </c>
      <c r="BH24">
        <v>0.32500000000000001</v>
      </c>
      <c r="BI24">
        <v>0.31209999999999999</v>
      </c>
      <c r="BJ24" s="3">
        <f t="shared" si="12"/>
        <v>0.3193333333333333</v>
      </c>
      <c r="BK24">
        <v>0.32540000000000002</v>
      </c>
      <c r="BL24">
        <v>0.34499999999999997</v>
      </c>
      <c r="BM24">
        <v>0.31809999999999999</v>
      </c>
      <c r="BN24" s="3">
        <f t="shared" si="13"/>
        <v>0.32949999999999996</v>
      </c>
      <c r="BO24">
        <v>0.2</v>
      </c>
      <c r="BP24">
        <v>0.20499999999999999</v>
      </c>
      <c r="BQ24">
        <v>0.35210000000000002</v>
      </c>
      <c r="BR24" s="3">
        <f t="shared" si="14"/>
        <v>0.25236666666666668</v>
      </c>
      <c r="BS24">
        <v>0.21840000000000001</v>
      </c>
      <c r="BT24">
        <v>0.2104</v>
      </c>
      <c r="BU24">
        <v>0.2072</v>
      </c>
      <c r="BV24" s="3">
        <f t="shared" si="15"/>
        <v>0.21199999999999999</v>
      </c>
    </row>
    <row r="25" spans="2:74" x14ac:dyDescent="0.25">
      <c r="B25">
        <v>21</v>
      </c>
      <c r="C25">
        <v>0.24529999999999999</v>
      </c>
      <c r="D25">
        <v>0.22650000000000001</v>
      </c>
      <c r="E25">
        <v>0.24510000000000001</v>
      </c>
      <c r="F25" s="3">
        <f t="shared" si="0"/>
        <v>0.23896666666666666</v>
      </c>
      <c r="I25">
        <v>0.22059999999999999</v>
      </c>
      <c r="J25" s="3">
        <f t="shared" si="1"/>
        <v>0.22059999999999999</v>
      </c>
      <c r="K25">
        <v>0.25919999999999999</v>
      </c>
      <c r="L25">
        <v>0.25280000000000002</v>
      </c>
      <c r="M25">
        <v>0.2525</v>
      </c>
      <c r="N25" s="3">
        <f t="shared" si="2"/>
        <v>0.2548333333333333</v>
      </c>
      <c r="O25">
        <v>0.25069999999999998</v>
      </c>
      <c r="P25">
        <v>0.25340000000000001</v>
      </c>
      <c r="Q25">
        <v>0.25519999999999998</v>
      </c>
      <c r="R25" s="3">
        <f t="shared" si="3"/>
        <v>0.25309999999999999</v>
      </c>
      <c r="S25">
        <v>0.23930000000000001</v>
      </c>
      <c r="T25">
        <v>0.24679999999999999</v>
      </c>
      <c r="U25">
        <v>0.24940000000000001</v>
      </c>
      <c r="V25" s="3">
        <f t="shared" si="16"/>
        <v>0.24516666666666667</v>
      </c>
      <c r="W25">
        <v>0.2409</v>
      </c>
      <c r="X25">
        <v>0.2399</v>
      </c>
      <c r="Y25">
        <v>0.24490000000000001</v>
      </c>
      <c r="Z25" s="3">
        <f t="shared" si="17"/>
        <v>0.2419</v>
      </c>
      <c r="AA25">
        <v>0.25690000000000002</v>
      </c>
      <c r="AB25">
        <v>0.26500000000000001</v>
      </c>
      <c r="AC25">
        <v>0.26540000000000002</v>
      </c>
      <c r="AD25" s="3">
        <f t="shared" si="4"/>
        <v>0.26243333333333335</v>
      </c>
      <c r="AE25">
        <v>0.28110000000000002</v>
      </c>
      <c r="AG25">
        <v>0.29920000000000002</v>
      </c>
      <c r="AH25" s="3">
        <f t="shared" si="5"/>
        <v>0.29015000000000002</v>
      </c>
      <c r="AI25">
        <v>0.33040000000000003</v>
      </c>
      <c r="AJ25">
        <v>0.31509999999999999</v>
      </c>
      <c r="AK25">
        <v>0.33489999999999998</v>
      </c>
      <c r="AL25" s="3">
        <f t="shared" si="6"/>
        <v>0.32679999999999998</v>
      </c>
      <c r="AM25">
        <v>0.32650000000000001</v>
      </c>
      <c r="AN25">
        <v>0.33019999999999999</v>
      </c>
      <c r="AO25">
        <v>0.3296</v>
      </c>
      <c r="AP25" s="3">
        <f t="shared" si="7"/>
        <v>0.32876666666666671</v>
      </c>
      <c r="AQ25">
        <v>0.307</v>
      </c>
      <c r="AR25">
        <v>0.2979</v>
      </c>
      <c r="AS25">
        <v>0.29549999999999998</v>
      </c>
      <c r="AT25" s="3">
        <f t="shared" si="8"/>
        <v>0.30013333333333331</v>
      </c>
      <c r="AU25">
        <v>0.30640000000000001</v>
      </c>
      <c r="AV25">
        <v>0.32469999999999999</v>
      </c>
      <c r="AW25">
        <v>0.31430000000000002</v>
      </c>
      <c r="AX25" s="3">
        <f t="shared" si="9"/>
        <v>0.31513333333333332</v>
      </c>
      <c r="AY25">
        <v>0.27</v>
      </c>
      <c r="AZ25">
        <v>0.27150000000000002</v>
      </c>
      <c r="BA25">
        <v>0.26600000000000001</v>
      </c>
      <c r="BB25" s="3">
        <f t="shared" si="10"/>
        <v>0.26916666666666672</v>
      </c>
      <c r="BC25">
        <v>0.26700000000000002</v>
      </c>
      <c r="BD25">
        <v>0.26719999999999999</v>
      </c>
      <c r="BE25">
        <v>0.26050000000000001</v>
      </c>
      <c r="BF25" s="3">
        <f t="shared" si="11"/>
        <v>0.26489999999999997</v>
      </c>
      <c r="BG25">
        <v>0.31680000000000003</v>
      </c>
      <c r="BH25">
        <v>0.32100000000000001</v>
      </c>
      <c r="BI25">
        <v>0.30859999999999999</v>
      </c>
      <c r="BJ25" s="3">
        <f t="shared" si="12"/>
        <v>0.31546666666666667</v>
      </c>
      <c r="BK25">
        <v>0.32169999999999999</v>
      </c>
      <c r="BL25">
        <v>0.34110000000000001</v>
      </c>
      <c r="BM25">
        <v>0.31459999999999999</v>
      </c>
      <c r="BN25" s="3">
        <f t="shared" si="13"/>
        <v>0.32580000000000003</v>
      </c>
      <c r="BO25">
        <v>0.19819999999999999</v>
      </c>
      <c r="BP25">
        <v>0.20319999999999999</v>
      </c>
      <c r="BQ25">
        <v>0.35089999999999999</v>
      </c>
      <c r="BR25" s="3">
        <f t="shared" si="14"/>
        <v>0.25076666666666664</v>
      </c>
      <c r="BS25">
        <v>0.21759999999999999</v>
      </c>
      <c r="BT25">
        <v>0.2097</v>
      </c>
      <c r="BU25">
        <v>0.20649999999999999</v>
      </c>
      <c r="BV25" s="3">
        <f t="shared" si="15"/>
        <v>0.21126666666666669</v>
      </c>
    </row>
    <row r="26" spans="2:74" x14ac:dyDescent="0.25">
      <c r="B26">
        <v>22</v>
      </c>
      <c r="C26">
        <v>0.24149999999999999</v>
      </c>
      <c r="D26">
        <v>0.2223</v>
      </c>
      <c r="E26">
        <v>0.2409</v>
      </c>
      <c r="F26" s="3">
        <f t="shared" si="0"/>
        <v>0.2349</v>
      </c>
      <c r="I26">
        <v>0.2203</v>
      </c>
      <c r="J26" s="3">
        <f t="shared" si="1"/>
        <v>0.2203</v>
      </c>
      <c r="K26">
        <v>0.25879999999999997</v>
      </c>
      <c r="L26">
        <v>0.25259999999999999</v>
      </c>
      <c r="M26">
        <v>0.25209999999999999</v>
      </c>
      <c r="N26" s="3">
        <f t="shared" si="2"/>
        <v>0.2545</v>
      </c>
      <c r="O26">
        <v>0.25040000000000001</v>
      </c>
      <c r="P26">
        <v>0.25330000000000003</v>
      </c>
      <c r="Q26">
        <v>0.25509999999999999</v>
      </c>
      <c r="R26" s="3">
        <f t="shared" si="3"/>
        <v>0.25293333333333334</v>
      </c>
      <c r="S26">
        <v>0.2392</v>
      </c>
      <c r="T26">
        <v>0.24579999999999999</v>
      </c>
      <c r="U26">
        <v>0.24779999999999999</v>
      </c>
      <c r="V26" s="3">
        <f t="shared" si="16"/>
        <v>0.24426666666666666</v>
      </c>
      <c r="W26">
        <v>0.2412</v>
      </c>
      <c r="X26">
        <v>0.23980000000000001</v>
      </c>
      <c r="Y26">
        <v>0.2447</v>
      </c>
      <c r="Z26" s="3">
        <f t="shared" si="17"/>
        <v>0.2419</v>
      </c>
      <c r="AA26">
        <v>0.25180000000000002</v>
      </c>
      <c r="AB26">
        <v>0.26050000000000001</v>
      </c>
      <c r="AC26">
        <v>0.2611</v>
      </c>
      <c r="AD26" s="3">
        <f t="shared" si="4"/>
        <v>0.25779999999999997</v>
      </c>
      <c r="AE26">
        <v>0.2762</v>
      </c>
      <c r="AG26">
        <v>0.29339999999999999</v>
      </c>
      <c r="AH26" s="3">
        <f t="shared" si="5"/>
        <v>0.2848</v>
      </c>
      <c r="AI26">
        <v>0.32690000000000002</v>
      </c>
      <c r="AJ26">
        <v>0.31130000000000002</v>
      </c>
      <c r="AK26">
        <v>0.33129999999999998</v>
      </c>
      <c r="AL26" s="3">
        <f t="shared" si="6"/>
        <v>0.32316666666666666</v>
      </c>
      <c r="AM26">
        <v>0.32269999999999999</v>
      </c>
      <c r="AN26">
        <v>0.3261</v>
      </c>
      <c r="AO26">
        <v>0.32550000000000001</v>
      </c>
      <c r="AP26" s="3">
        <f t="shared" si="7"/>
        <v>0.3247666666666667</v>
      </c>
      <c r="AQ26">
        <v>0.30580000000000002</v>
      </c>
      <c r="AR26">
        <v>0.29559999999999997</v>
      </c>
      <c r="AS26">
        <v>0.29459999999999997</v>
      </c>
      <c r="AT26" s="3">
        <f t="shared" si="8"/>
        <v>0.29866666666666664</v>
      </c>
      <c r="AU26">
        <v>0.30370000000000003</v>
      </c>
      <c r="AV26">
        <v>0.32169999999999999</v>
      </c>
      <c r="AW26">
        <v>0.31290000000000001</v>
      </c>
      <c r="AX26" s="3">
        <f t="shared" si="9"/>
        <v>0.31276666666666664</v>
      </c>
      <c r="AY26">
        <v>0.26529999999999998</v>
      </c>
      <c r="AZ26">
        <v>0.26690000000000003</v>
      </c>
      <c r="BA26">
        <v>0.26150000000000001</v>
      </c>
      <c r="BB26" s="3">
        <f t="shared" si="10"/>
        <v>0.26456666666666667</v>
      </c>
      <c r="BC26">
        <v>0.26200000000000001</v>
      </c>
      <c r="BD26">
        <v>0.26219999999999999</v>
      </c>
      <c r="BE26">
        <v>0.25600000000000001</v>
      </c>
      <c r="BF26" s="3">
        <f t="shared" si="11"/>
        <v>0.26006666666666667</v>
      </c>
      <c r="BG26">
        <v>0.31319999999999998</v>
      </c>
      <c r="BH26">
        <v>0.31709999999999999</v>
      </c>
      <c r="BI26">
        <v>0.30549999999999999</v>
      </c>
      <c r="BJ26" s="3">
        <f t="shared" si="12"/>
        <v>0.31193333333333334</v>
      </c>
      <c r="BK26">
        <v>0.31769999999999998</v>
      </c>
      <c r="BL26">
        <v>0.33739999999999998</v>
      </c>
      <c r="BM26">
        <v>0.31069999999999998</v>
      </c>
      <c r="BN26" s="3">
        <f t="shared" si="13"/>
        <v>0.32193333333333335</v>
      </c>
      <c r="BO26">
        <v>0.19639999999999999</v>
      </c>
      <c r="BP26">
        <v>0.20200000000000001</v>
      </c>
      <c r="BQ26">
        <v>0.3488</v>
      </c>
      <c r="BR26" s="3">
        <f t="shared" si="14"/>
        <v>0.24906666666666666</v>
      </c>
      <c r="BS26">
        <v>0.21709999999999999</v>
      </c>
      <c r="BT26">
        <v>0.2092</v>
      </c>
      <c r="BU26">
        <v>0.20660000000000001</v>
      </c>
      <c r="BV26" s="3">
        <f t="shared" si="15"/>
        <v>0.21096666666666666</v>
      </c>
    </row>
    <row r="27" spans="2:74" x14ac:dyDescent="0.25">
      <c r="B27">
        <v>23</v>
      </c>
      <c r="C27">
        <v>0.23780000000000001</v>
      </c>
      <c r="D27">
        <v>0.21870000000000001</v>
      </c>
      <c r="E27">
        <v>0.23669999999999999</v>
      </c>
      <c r="F27" s="3">
        <f t="shared" si="0"/>
        <v>0.23106666666666667</v>
      </c>
      <c r="I27">
        <v>0.22020000000000001</v>
      </c>
      <c r="J27" s="3">
        <f t="shared" si="1"/>
        <v>0.22020000000000001</v>
      </c>
      <c r="K27">
        <v>0.25879999999999997</v>
      </c>
      <c r="L27">
        <v>0.25240000000000001</v>
      </c>
      <c r="M27">
        <v>0.25209999999999999</v>
      </c>
      <c r="N27" s="3">
        <f t="shared" si="2"/>
        <v>0.25443333333333334</v>
      </c>
      <c r="O27">
        <v>0.2505</v>
      </c>
      <c r="P27">
        <v>0.25390000000000001</v>
      </c>
      <c r="Q27">
        <v>0.25540000000000002</v>
      </c>
      <c r="R27" s="3">
        <f t="shared" si="3"/>
        <v>0.2532666666666667</v>
      </c>
      <c r="S27">
        <v>0.2392</v>
      </c>
      <c r="T27">
        <v>0.2452</v>
      </c>
      <c r="U27">
        <v>0.2465</v>
      </c>
      <c r="V27" s="3">
        <f t="shared" si="16"/>
        <v>0.24363333333333334</v>
      </c>
      <c r="W27">
        <v>0.2414</v>
      </c>
      <c r="X27">
        <v>0.24</v>
      </c>
      <c r="Y27">
        <v>0.245</v>
      </c>
      <c r="Z27" s="3">
        <f t="shared" si="17"/>
        <v>0.24213333333333331</v>
      </c>
      <c r="AA27">
        <v>0.24729999999999999</v>
      </c>
      <c r="AB27">
        <v>0.25569999999999998</v>
      </c>
      <c r="AC27">
        <v>0.25629999999999997</v>
      </c>
      <c r="AD27" s="3">
        <f t="shared" si="4"/>
        <v>0.25309999999999999</v>
      </c>
      <c r="AE27">
        <v>0.27200000000000002</v>
      </c>
      <c r="AG27">
        <v>0.28760000000000002</v>
      </c>
      <c r="AH27" s="3">
        <f t="shared" si="5"/>
        <v>0.27980000000000005</v>
      </c>
      <c r="AI27">
        <v>0.32300000000000001</v>
      </c>
      <c r="AJ27">
        <v>0.30790000000000001</v>
      </c>
      <c r="AK27">
        <v>0.32740000000000002</v>
      </c>
      <c r="AL27" s="3">
        <f t="shared" si="6"/>
        <v>0.31943333333333335</v>
      </c>
      <c r="AM27">
        <v>0.31879999999999997</v>
      </c>
      <c r="AN27">
        <v>0.32279999999999998</v>
      </c>
      <c r="AO27">
        <v>0.32169999999999999</v>
      </c>
      <c r="AP27" s="3">
        <f t="shared" si="7"/>
        <v>0.3211</v>
      </c>
      <c r="AQ27">
        <v>0.3054</v>
      </c>
      <c r="AR27">
        <v>0.29509999999999997</v>
      </c>
      <c r="AS27">
        <v>0.29470000000000002</v>
      </c>
      <c r="AT27" s="3">
        <f t="shared" si="8"/>
        <v>0.2984</v>
      </c>
      <c r="AU27">
        <v>0.3024</v>
      </c>
      <c r="AV27">
        <v>0.32050000000000001</v>
      </c>
      <c r="AW27">
        <v>0.31240000000000001</v>
      </c>
      <c r="AX27" s="3">
        <f t="shared" si="9"/>
        <v>0.31176666666666669</v>
      </c>
      <c r="AY27">
        <v>0.2611</v>
      </c>
      <c r="AZ27">
        <v>0.26329999999999998</v>
      </c>
      <c r="BA27">
        <v>0.2576</v>
      </c>
      <c r="BB27" s="3">
        <f t="shared" si="10"/>
        <v>0.26066666666666666</v>
      </c>
      <c r="BC27">
        <v>0.25800000000000001</v>
      </c>
      <c r="BD27">
        <v>0.25829999999999997</v>
      </c>
      <c r="BE27">
        <v>0.25259999999999999</v>
      </c>
      <c r="BF27" s="3">
        <f t="shared" si="11"/>
        <v>0.25629999999999997</v>
      </c>
      <c r="BG27">
        <v>0.30930000000000002</v>
      </c>
      <c r="BH27">
        <v>0.31330000000000002</v>
      </c>
      <c r="BI27">
        <v>0.30170000000000002</v>
      </c>
      <c r="BJ27" s="3">
        <f t="shared" si="12"/>
        <v>0.30810000000000004</v>
      </c>
      <c r="BK27">
        <v>0.31419999999999998</v>
      </c>
      <c r="BL27">
        <v>0.3337</v>
      </c>
      <c r="BM27">
        <v>0.30709999999999998</v>
      </c>
      <c r="BN27" s="3">
        <f t="shared" si="13"/>
        <v>0.3183333333333333</v>
      </c>
      <c r="BO27">
        <v>0.1953</v>
      </c>
      <c r="BP27">
        <v>0.20069999999999999</v>
      </c>
      <c r="BQ27">
        <v>0.34839999999999999</v>
      </c>
      <c r="BR27" s="3">
        <f t="shared" si="14"/>
        <v>0.24813333333333332</v>
      </c>
      <c r="BS27">
        <v>0.217</v>
      </c>
      <c r="BT27">
        <v>0.20899999999999999</v>
      </c>
      <c r="BU27">
        <v>0.20610000000000001</v>
      </c>
      <c r="BV27" s="3">
        <f t="shared" si="15"/>
        <v>0.2107</v>
      </c>
    </row>
    <row r="28" spans="2:74" x14ac:dyDescent="0.25">
      <c r="B28">
        <v>24</v>
      </c>
      <c r="C28">
        <v>0.23380000000000001</v>
      </c>
      <c r="D28">
        <v>0.2145</v>
      </c>
      <c r="E28">
        <v>0.23319999999999999</v>
      </c>
      <c r="F28" s="3">
        <f t="shared" si="0"/>
        <v>0.22716666666666666</v>
      </c>
      <c r="I28">
        <v>0.22</v>
      </c>
      <c r="J28" s="3">
        <f t="shared" si="1"/>
        <v>0.22</v>
      </c>
      <c r="K28">
        <v>0.25879999999999997</v>
      </c>
      <c r="L28">
        <v>0.25230000000000002</v>
      </c>
      <c r="M28">
        <v>0.25190000000000001</v>
      </c>
      <c r="N28" s="3">
        <f t="shared" si="2"/>
        <v>0.25433333333333336</v>
      </c>
      <c r="O28">
        <v>0.24990000000000001</v>
      </c>
      <c r="P28">
        <v>0.25340000000000001</v>
      </c>
      <c r="Q28">
        <v>0.25540000000000002</v>
      </c>
      <c r="R28" s="3">
        <f t="shared" si="3"/>
        <v>0.25290000000000007</v>
      </c>
      <c r="S28">
        <v>0.23899999999999999</v>
      </c>
      <c r="T28">
        <v>0.24479999999999999</v>
      </c>
      <c r="U28">
        <v>0.24590000000000001</v>
      </c>
      <c r="V28" s="3">
        <f t="shared" si="16"/>
        <v>0.24323333333333333</v>
      </c>
      <c r="W28">
        <v>0.2419</v>
      </c>
      <c r="X28">
        <v>0.24010000000000001</v>
      </c>
      <c r="Y28">
        <v>0.2455</v>
      </c>
      <c r="Z28" s="3">
        <f t="shared" si="17"/>
        <v>0.24250000000000002</v>
      </c>
      <c r="AA28">
        <v>0.2429</v>
      </c>
      <c r="AB28">
        <v>0.25090000000000001</v>
      </c>
      <c r="AC28">
        <v>0.25180000000000002</v>
      </c>
      <c r="AD28" s="3">
        <f t="shared" si="4"/>
        <v>0.24853333333333336</v>
      </c>
      <c r="AE28">
        <v>0.26750000000000002</v>
      </c>
      <c r="AG28">
        <v>0.28129999999999999</v>
      </c>
      <c r="AH28" s="3">
        <f t="shared" si="5"/>
        <v>0.27439999999999998</v>
      </c>
      <c r="AI28">
        <v>0.31940000000000002</v>
      </c>
      <c r="AJ28">
        <v>0.30409999999999998</v>
      </c>
      <c r="AK28">
        <v>0.3236</v>
      </c>
      <c r="AL28" s="3">
        <f t="shared" si="6"/>
        <v>0.31569999999999998</v>
      </c>
      <c r="AM28">
        <v>0.315</v>
      </c>
      <c r="AN28">
        <v>0.31890000000000002</v>
      </c>
      <c r="AO28">
        <v>0.31809999999999999</v>
      </c>
      <c r="AP28" s="3">
        <f t="shared" si="7"/>
        <v>0.3173333333333333</v>
      </c>
      <c r="AQ28">
        <v>0.30499999999999999</v>
      </c>
      <c r="AR28">
        <v>0.29480000000000001</v>
      </c>
      <c r="AS28">
        <v>0.29430000000000001</v>
      </c>
      <c r="AT28" s="3">
        <f t="shared" si="8"/>
        <v>0.29803333333333332</v>
      </c>
      <c r="AU28">
        <v>0.30149999999999999</v>
      </c>
      <c r="AV28">
        <v>0.31979999999999997</v>
      </c>
      <c r="AW28">
        <v>0.31159999999999999</v>
      </c>
      <c r="AX28" s="3">
        <f t="shared" si="9"/>
        <v>0.31096666666666667</v>
      </c>
      <c r="AY28">
        <v>0.25690000000000002</v>
      </c>
      <c r="AZ28">
        <v>0.25979999999999998</v>
      </c>
      <c r="BA28">
        <v>0.25390000000000001</v>
      </c>
      <c r="BB28" s="3">
        <f t="shared" si="10"/>
        <v>0.25686666666666663</v>
      </c>
      <c r="BC28">
        <v>0.2535</v>
      </c>
      <c r="BD28">
        <v>0.25380000000000003</v>
      </c>
      <c r="BE28">
        <v>0.24940000000000001</v>
      </c>
      <c r="BF28" s="3">
        <f t="shared" si="11"/>
        <v>0.25223333333333336</v>
      </c>
      <c r="BG28">
        <v>0.3054</v>
      </c>
      <c r="BH28">
        <v>0.30940000000000001</v>
      </c>
      <c r="BI28">
        <v>0.29830000000000001</v>
      </c>
      <c r="BJ28" s="3">
        <f t="shared" si="12"/>
        <v>0.30436666666666667</v>
      </c>
      <c r="BK28">
        <v>0.31030000000000002</v>
      </c>
      <c r="BL28">
        <v>0.32940000000000003</v>
      </c>
      <c r="BM28">
        <v>0.30370000000000003</v>
      </c>
      <c r="BN28" s="3">
        <f t="shared" si="13"/>
        <v>0.31446666666666667</v>
      </c>
      <c r="BO28">
        <v>0.19420000000000001</v>
      </c>
      <c r="BP28">
        <v>0.19980000000000001</v>
      </c>
      <c r="BQ28">
        <v>0.34649999999999997</v>
      </c>
      <c r="BR28" s="3">
        <f t="shared" si="14"/>
        <v>0.24683333333333332</v>
      </c>
      <c r="BS28">
        <v>0.21690000000000001</v>
      </c>
      <c r="BT28">
        <v>0.20860000000000001</v>
      </c>
      <c r="BU28">
        <v>0.20580000000000001</v>
      </c>
      <c r="BV28" s="3">
        <f t="shared" si="15"/>
        <v>0.21043333333333333</v>
      </c>
    </row>
    <row r="29" spans="2:74" x14ac:dyDescent="0.25">
      <c r="B29">
        <v>25</v>
      </c>
      <c r="C29">
        <v>0.23069999999999999</v>
      </c>
      <c r="D29">
        <v>0.21099999999999999</v>
      </c>
      <c r="E29">
        <v>0.2298</v>
      </c>
      <c r="F29" s="3">
        <f t="shared" si="0"/>
        <v>0.22383333333333333</v>
      </c>
      <c r="I29">
        <v>0.2203</v>
      </c>
      <c r="J29" s="3">
        <f t="shared" si="1"/>
        <v>0.2203</v>
      </c>
      <c r="K29">
        <v>0.25840000000000002</v>
      </c>
      <c r="L29">
        <v>0.25219999999999998</v>
      </c>
      <c r="M29">
        <v>0.252</v>
      </c>
      <c r="N29" s="3">
        <f t="shared" si="2"/>
        <v>0.25419999999999998</v>
      </c>
      <c r="O29">
        <v>0.24979999999999999</v>
      </c>
      <c r="P29">
        <v>0.25319999999999998</v>
      </c>
      <c r="Q29">
        <v>0.25519999999999998</v>
      </c>
      <c r="R29" s="3">
        <f t="shared" si="3"/>
        <v>0.25273333333333331</v>
      </c>
      <c r="S29">
        <v>0.2387</v>
      </c>
      <c r="T29">
        <v>0.24529999999999999</v>
      </c>
      <c r="U29">
        <v>0.2455</v>
      </c>
      <c r="V29" s="3">
        <f t="shared" si="16"/>
        <v>0.24316666666666667</v>
      </c>
      <c r="W29">
        <v>0.2417</v>
      </c>
      <c r="X29">
        <v>0.24060000000000001</v>
      </c>
      <c r="Y29">
        <v>0.24560000000000001</v>
      </c>
      <c r="Z29" s="3">
        <f t="shared" si="17"/>
        <v>0.24263333333333334</v>
      </c>
      <c r="AA29">
        <v>0.23830000000000001</v>
      </c>
      <c r="AB29">
        <v>0.2462</v>
      </c>
      <c r="AC29">
        <v>0.24740000000000001</v>
      </c>
      <c r="AD29" s="3">
        <f t="shared" si="4"/>
        <v>0.24396666666666667</v>
      </c>
      <c r="AE29">
        <v>0.2636</v>
      </c>
      <c r="AG29">
        <v>0.2782</v>
      </c>
      <c r="AH29" s="3">
        <f t="shared" si="5"/>
        <v>0.27090000000000003</v>
      </c>
      <c r="AI29">
        <v>0.31609999999999999</v>
      </c>
      <c r="AJ29">
        <v>0.30059999999999998</v>
      </c>
      <c r="AK29">
        <v>0.32</v>
      </c>
      <c r="AL29" s="3">
        <f t="shared" si="6"/>
        <v>0.31223333333333336</v>
      </c>
      <c r="AM29">
        <v>0.31140000000000001</v>
      </c>
      <c r="AN29">
        <v>0.31519999999999998</v>
      </c>
      <c r="AO29">
        <v>0.31459999999999999</v>
      </c>
      <c r="AP29" s="3">
        <f t="shared" si="7"/>
        <v>0.31373333333333336</v>
      </c>
      <c r="AQ29">
        <v>0.30470000000000003</v>
      </c>
      <c r="AR29">
        <v>0.29459999999999997</v>
      </c>
      <c r="AS29">
        <v>0.29430000000000001</v>
      </c>
      <c r="AT29" s="3">
        <f t="shared" si="8"/>
        <v>0.29786666666666667</v>
      </c>
      <c r="AU29">
        <v>0.3009</v>
      </c>
      <c r="AV29">
        <v>0.31979999999999997</v>
      </c>
      <c r="AW29">
        <v>0.3115</v>
      </c>
      <c r="AX29" s="3">
        <f t="shared" si="9"/>
        <v>0.31073333333333336</v>
      </c>
      <c r="AY29">
        <v>0.25290000000000001</v>
      </c>
      <c r="AZ29">
        <v>0.25640000000000002</v>
      </c>
      <c r="BA29">
        <v>0.25019999999999998</v>
      </c>
      <c r="BB29" s="3">
        <f t="shared" si="10"/>
        <v>0.25316666666666671</v>
      </c>
      <c r="BC29">
        <v>0.24990000000000001</v>
      </c>
      <c r="BD29">
        <v>0.25080000000000002</v>
      </c>
      <c r="BE29">
        <v>0.2475</v>
      </c>
      <c r="BF29" s="3">
        <f t="shared" si="11"/>
        <v>0.24939999999999998</v>
      </c>
      <c r="BG29">
        <v>0.30159999999999998</v>
      </c>
      <c r="BH29">
        <v>0.30570000000000003</v>
      </c>
      <c r="BI29">
        <v>0.29459999999999997</v>
      </c>
      <c r="BJ29" s="3">
        <f t="shared" si="12"/>
        <v>0.30063333333333331</v>
      </c>
      <c r="BK29">
        <v>0.30649999999999999</v>
      </c>
      <c r="BL29">
        <v>0.32650000000000001</v>
      </c>
      <c r="BM29">
        <v>0.30020000000000002</v>
      </c>
      <c r="BN29" s="3">
        <f t="shared" si="13"/>
        <v>0.31106666666666666</v>
      </c>
      <c r="BO29">
        <v>0.19339999999999999</v>
      </c>
      <c r="BP29">
        <v>0.1993</v>
      </c>
      <c r="BQ29">
        <v>0.34520000000000001</v>
      </c>
      <c r="BR29" s="3">
        <f t="shared" si="14"/>
        <v>0.24596666666666667</v>
      </c>
      <c r="BS29">
        <v>0.21659999999999999</v>
      </c>
      <c r="BT29">
        <v>0.2087</v>
      </c>
      <c r="BU29">
        <v>0.20580000000000001</v>
      </c>
      <c r="BV29" s="3">
        <f t="shared" si="15"/>
        <v>0.21036666666666667</v>
      </c>
    </row>
    <row r="30" spans="2:74" x14ac:dyDescent="0.25">
      <c r="B30">
        <v>26</v>
      </c>
      <c r="C30">
        <v>0.22889999999999999</v>
      </c>
      <c r="D30">
        <v>0.2087</v>
      </c>
      <c r="E30">
        <v>0.22639999999999999</v>
      </c>
      <c r="F30" s="3">
        <f t="shared" si="0"/>
        <v>0.2213333333333333</v>
      </c>
      <c r="I30">
        <v>0.22</v>
      </c>
      <c r="J30" s="3">
        <f t="shared" si="1"/>
        <v>0.22</v>
      </c>
      <c r="K30">
        <v>0.25790000000000002</v>
      </c>
      <c r="L30">
        <v>0.25219999999999998</v>
      </c>
      <c r="M30">
        <v>0.25180000000000002</v>
      </c>
      <c r="N30" s="3">
        <f t="shared" si="2"/>
        <v>0.25396666666666667</v>
      </c>
      <c r="O30">
        <v>0.2495</v>
      </c>
      <c r="P30">
        <v>0.253</v>
      </c>
      <c r="Q30">
        <v>0.25540000000000002</v>
      </c>
      <c r="R30" s="3">
        <f t="shared" si="3"/>
        <v>0.25263333333333332</v>
      </c>
      <c r="S30">
        <v>0.23899999999999999</v>
      </c>
      <c r="T30">
        <v>0.2447</v>
      </c>
      <c r="U30">
        <v>0.24560000000000001</v>
      </c>
      <c r="V30" s="3">
        <f t="shared" si="16"/>
        <v>0.24310000000000001</v>
      </c>
      <c r="W30">
        <v>0.24149999999999999</v>
      </c>
      <c r="X30">
        <v>0.24060000000000001</v>
      </c>
      <c r="Y30">
        <v>0.2457</v>
      </c>
      <c r="Z30" s="3">
        <f t="shared" si="17"/>
        <v>0.24260000000000001</v>
      </c>
      <c r="AA30">
        <v>0.2341</v>
      </c>
      <c r="AB30">
        <v>0.24229999999999999</v>
      </c>
      <c r="AC30">
        <v>0.24329999999999999</v>
      </c>
      <c r="AD30" s="3">
        <f t="shared" si="4"/>
        <v>0.2399</v>
      </c>
      <c r="AE30">
        <v>0.25929999999999997</v>
      </c>
      <c r="AG30">
        <v>0.27150000000000002</v>
      </c>
      <c r="AH30" s="3">
        <f t="shared" si="5"/>
        <v>0.26539999999999997</v>
      </c>
      <c r="AI30">
        <v>0.31230000000000002</v>
      </c>
      <c r="AJ30">
        <v>0.29720000000000002</v>
      </c>
      <c r="AK30">
        <v>0.31609999999999999</v>
      </c>
      <c r="AL30" s="3">
        <f t="shared" si="6"/>
        <v>0.30853333333333333</v>
      </c>
      <c r="AM30">
        <v>0.30769999999999997</v>
      </c>
      <c r="AN30">
        <v>0.31140000000000001</v>
      </c>
      <c r="AO30">
        <v>0.31080000000000002</v>
      </c>
      <c r="AP30" s="3">
        <f t="shared" si="7"/>
        <v>0.30996666666666667</v>
      </c>
      <c r="AQ30">
        <v>0.3044</v>
      </c>
      <c r="AR30">
        <v>0.29449999999999998</v>
      </c>
      <c r="AS30">
        <v>0.2944</v>
      </c>
      <c r="AT30" s="3">
        <f t="shared" si="8"/>
        <v>0.29776666666666668</v>
      </c>
      <c r="AU30">
        <v>0.3009</v>
      </c>
      <c r="AV30">
        <v>0.3196</v>
      </c>
      <c r="AW30">
        <v>0.3115</v>
      </c>
      <c r="AX30" s="3">
        <f t="shared" si="9"/>
        <v>0.3106666666666667</v>
      </c>
      <c r="AY30">
        <v>0.24970000000000001</v>
      </c>
      <c r="AZ30">
        <v>0.25330000000000003</v>
      </c>
      <c r="BA30">
        <v>0.24759999999999999</v>
      </c>
      <c r="BB30" s="3">
        <f t="shared" si="10"/>
        <v>0.25019999999999998</v>
      </c>
      <c r="BC30">
        <v>0.2472</v>
      </c>
      <c r="BD30">
        <v>0.2482</v>
      </c>
      <c r="BE30">
        <v>0.24679999999999999</v>
      </c>
      <c r="BF30" s="3">
        <f t="shared" si="11"/>
        <v>0.24739999999999998</v>
      </c>
      <c r="BG30">
        <v>0.2984</v>
      </c>
      <c r="BH30">
        <v>0.30199999999999999</v>
      </c>
      <c r="BI30">
        <v>0.29160000000000003</v>
      </c>
      <c r="BJ30" s="3">
        <f t="shared" si="12"/>
        <v>0.29733333333333339</v>
      </c>
      <c r="BK30">
        <v>0.30259999999999998</v>
      </c>
      <c r="BL30">
        <v>0.32229999999999998</v>
      </c>
      <c r="BM30">
        <v>0.29670000000000002</v>
      </c>
      <c r="BN30" s="3">
        <f t="shared" si="13"/>
        <v>0.30719999999999997</v>
      </c>
      <c r="BO30">
        <v>0.19259999999999999</v>
      </c>
      <c r="BP30">
        <v>0.1986</v>
      </c>
      <c r="BQ30">
        <v>0.34379999999999999</v>
      </c>
      <c r="BR30" s="3">
        <f t="shared" si="14"/>
        <v>0.245</v>
      </c>
      <c r="BS30">
        <v>0.21679999999999999</v>
      </c>
      <c r="BT30">
        <v>0.20849999999999999</v>
      </c>
      <c r="BU30">
        <v>0.2059</v>
      </c>
      <c r="BV30" s="3">
        <f t="shared" si="15"/>
        <v>0.2104</v>
      </c>
    </row>
    <row r="31" spans="2:74" x14ac:dyDescent="0.25">
      <c r="B31">
        <v>27</v>
      </c>
      <c r="C31">
        <v>0.2268</v>
      </c>
      <c r="D31">
        <v>0.2054</v>
      </c>
      <c r="E31">
        <v>0.22339999999999999</v>
      </c>
      <c r="F31" s="3">
        <f t="shared" si="0"/>
        <v>0.21853333333333333</v>
      </c>
      <c r="I31">
        <v>0.22</v>
      </c>
      <c r="J31" s="3">
        <f t="shared" si="1"/>
        <v>0.22</v>
      </c>
      <c r="K31">
        <v>0.25769999999999998</v>
      </c>
      <c r="L31">
        <v>0.25219999999999998</v>
      </c>
      <c r="M31">
        <v>0.25159999999999999</v>
      </c>
      <c r="N31" s="3">
        <f t="shared" si="2"/>
        <v>0.25383333333333336</v>
      </c>
      <c r="O31">
        <v>0.2492</v>
      </c>
      <c r="P31">
        <v>0.25269999999999998</v>
      </c>
      <c r="Q31">
        <v>0.25509999999999999</v>
      </c>
      <c r="R31" s="3">
        <f t="shared" si="3"/>
        <v>0.25233333333333335</v>
      </c>
      <c r="S31">
        <v>0.23880000000000001</v>
      </c>
      <c r="T31">
        <v>0.2447</v>
      </c>
      <c r="U31">
        <v>0.2455</v>
      </c>
      <c r="V31" s="3">
        <f t="shared" si="16"/>
        <v>0.24300000000000002</v>
      </c>
      <c r="W31">
        <v>0.24149999999999999</v>
      </c>
      <c r="X31">
        <v>0.23980000000000001</v>
      </c>
      <c r="Y31">
        <v>0.24479999999999999</v>
      </c>
      <c r="Z31" s="3">
        <f t="shared" si="17"/>
        <v>0.24203333333333332</v>
      </c>
      <c r="AA31">
        <v>0.23050000000000001</v>
      </c>
      <c r="AB31">
        <v>0.2379</v>
      </c>
      <c r="AC31">
        <v>0.2397</v>
      </c>
      <c r="AD31" s="3">
        <f t="shared" si="4"/>
        <v>0.23603333333333334</v>
      </c>
      <c r="AE31">
        <v>0.25600000000000001</v>
      </c>
      <c r="AG31">
        <v>0.2676</v>
      </c>
      <c r="AH31" s="3">
        <f t="shared" si="5"/>
        <v>0.26180000000000003</v>
      </c>
      <c r="AI31">
        <v>0.3085</v>
      </c>
      <c r="AJ31">
        <v>0.29349999999999998</v>
      </c>
      <c r="AK31">
        <v>0.3125</v>
      </c>
      <c r="AL31" s="3">
        <f t="shared" si="6"/>
        <v>0.30483333333333335</v>
      </c>
      <c r="AM31">
        <v>0.30420000000000003</v>
      </c>
      <c r="AN31">
        <v>0.30769999999999997</v>
      </c>
      <c r="AO31">
        <v>0.30709999999999998</v>
      </c>
      <c r="AP31" s="3">
        <f t="shared" si="7"/>
        <v>0.30633333333333335</v>
      </c>
      <c r="AQ31">
        <v>0.30420000000000003</v>
      </c>
      <c r="AR31">
        <v>0.29430000000000001</v>
      </c>
      <c r="AS31">
        <v>0.29430000000000001</v>
      </c>
      <c r="AT31" s="3">
        <f t="shared" si="8"/>
        <v>0.29760000000000003</v>
      </c>
      <c r="AU31">
        <v>0.30070000000000002</v>
      </c>
      <c r="AV31">
        <v>0.31979999999999997</v>
      </c>
      <c r="AW31">
        <v>0.31130000000000002</v>
      </c>
      <c r="AX31" s="3">
        <f t="shared" si="9"/>
        <v>0.31060000000000004</v>
      </c>
      <c r="AY31">
        <v>0.247</v>
      </c>
      <c r="AZ31">
        <v>0.2505</v>
      </c>
      <c r="BA31">
        <v>0.24540000000000001</v>
      </c>
      <c r="BB31" s="3">
        <f t="shared" si="10"/>
        <v>0.24763333333333334</v>
      </c>
      <c r="BC31">
        <v>0.2452</v>
      </c>
      <c r="BD31">
        <v>0.24679999999999999</v>
      </c>
      <c r="BE31">
        <v>0.24640000000000001</v>
      </c>
      <c r="BF31" s="3">
        <f t="shared" si="11"/>
        <v>0.24613333333333332</v>
      </c>
      <c r="BG31">
        <v>0.29499999999999998</v>
      </c>
      <c r="BH31">
        <v>0.29849999999999999</v>
      </c>
      <c r="BI31">
        <v>0.28810000000000002</v>
      </c>
      <c r="BJ31" s="3">
        <f t="shared" si="12"/>
        <v>0.29386666666666666</v>
      </c>
      <c r="BK31">
        <v>0.29920000000000002</v>
      </c>
      <c r="BL31">
        <v>0.31929999999999997</v>
      </c>
      <c r="BM31">
        <v>0.29330000000000001</v>
      </c>
      <c r="BN31" s="3">
        <f t="shared" si="13"/>
        <v>0.30393333333333333</v>
      </c>
      <c r="BO31">
        <v>0.19189999999999999</v>
      </c>
      <c r="BP31">
        <v>0.1978</v>
      </c>
      <c r="BQ31">
        <v>0.34279999999999999</v>
      </c>
      <c r="BR31" s="3">
        <f t="shared" si="14"/>
        <v>0.24416666666666664</v>
      </c>
      <c r="BS31">
        <v>0.21659999999999999</v>
      </c>
      <c r="BT31">
        <v>0.20849999999999999</v>
      </c>
      <c r="BU31">
        <v>0.20610000000000001</v>
      </c>
      <c r="BV31" s="3">
        <f t="shared" si="15"/>
        <v>0.2104</v>
      </c>
    </row>
    <row r="32" spans="2:74" x14ac:dyDescent="0.25">
      <c r="B32">
        <v>28</v>
      </c>
      <c r="C32">
        <v>0.2258</v>
      </c>
      <c r="D32">
        <v>0.20399999999999999</v>
      </c>
      <c r="E32">
        <v>0.22120000000000001</v>
      </c>
      <c r="F32" s="3">
        <f t="shared" si="0"/>
        <v>0.217</v>
      </c>
      <c r="I32">
        <v>0.21970000000000001</v>
      </c>
      <c r="J32" s="3">
        <f t="shared" si="1"/>
        <v>0.21970000000000001</v>
      </c>
      <c r="K32">
        <v>0.25769999999999998</v>
      </c>
      <c r="L32">
        <v>0.25209999999999999</v>
      </c>
      <c r="M32">
        <v>0.25209999999999999</v>
      </c>
      <c r="N32" s="3">
        <f t="shared" si="2"/>
        <v>0.25396666666666667</v>
      </c>
      <c r="O32">
        <v>0.24940000000000001</v>
      </c>
      <c r="P32">
        <v>0.25269999999999998</v>
      </c>
      <c r="Q32">
        <v>0.25530000000000003</v>
      </c>
      <c r="R32" s="3">
        <f t="shared" si="3"/>
        <v>0.25246666666666667</v>
      </c>
      <c r="S32">
        <v>0.23880000000000001</v>
      </c>
      <c r="T32">
        <v>0.2445</v>
      </c>
      <c r="U32">
        <v>0.24529999999999999</v>
      </c>
      <c r="V32" s="3">
        <f t="shared" si="16"/>
        <v>0.24286666666666668</v>
      </c>
      <c r="W32">
        <v>0.24149999999999999</v>
      </c>
      <c r="X32">
        <v>0.24</v>
      </c>
      <c r="Y32">
        <v>0.2445</v>
      </c>
      <c r="Z32" s="3">
        <f t="shared" si="17"/>
        <v>0.24199999999999999</v>
      </c>
      <c r="AA32">
        <v>0.22700000000000001</v>
      </c>
      <c r="AB32">
        <v>0.2341</v>
      </c>
      <c r="AC32">
        <v>0.2361</v>
      </c>
      <c r="AD32" s="3">
        <f t="shared" si="4"/>
        <v>0.23240000000000002</v>
      </c>
      <c r="AE32">
        <v>0.25219999999999998</v>
      </c>
      <c r="AG32">
        <v>0.26250000000000001</v>
      </c>
      <c r="AH32" s="3">
        <f t="shared" si="5"/>
        <v>0.25734999999999997</v>
      </c>
      <c r="AI32">
        <v>0.30530000000000002</v>
      </c>
      <c r="AJ32">
        <v>0.2903</v>
      </c>
      <c r="AK32">
        <v>0.30890000000000001</v>
      </c>
      <c r="AL32" s="3">
        <f t="shared" si="6"/>
        <v>0.30150000000000005</v>
      </c>
      <c r="AM32">
        <v>0.30080000000000001</v>
      </c>
      <c r="AN32">
        <v>0.30370000000000003</v>
      </c>
      <c r="AO32">
        <v>0.30299999999999999</v>
      </c>
      <c r="AP32" s="3">
        <f t="shared" si="7"/>
        <v>0.30249999999999999</v>
      </c>
      <c r="AQ32">
        <v>0.30409999999999998</v>
      </c>
      <c r="AR32">
        <v>0.29449999999999998</v>
      </c>
      <c r="AS32">
        <v>0.29470000000000002</v>
      </c>
      <c r="AT32" s="3">
        <f t="shared" si="8"/>
        <v>0.29776666666666668</v>
      </c>
      <c r="AU32">
        <v>0.30070000000000002</v>
      </c>
      <c r="AV32">
        <v>0.32029999999999997</v>
      </c>
      <c r="AW32">
        <v>0.31140000000000001</v>
      </c>
      <c r="AX32" s="3">
        <f t="shared" si="9"/>
        <v>0.31080000000000002</v>
      </c>
      <c r="AY32">
        <v>0.24510000000000001</v>
      </c>
      <c r="AZ32">
        <v>0.24840000000000001</v>
      </c>
      <c r="BA32">
        <v>0.24440000000000001</v>
      </c>
      <c r="BB32" s="3">
        <f t="shared" si="10"/>
        <v>0.24596666666666667</v>
      </c>
      <c r="BC32">
        <v>0.24460000000000001</v>
      </c>
      <c r="BD32">
        <v>0.24629999999999999</v>
      </c>
      <c r="BE32">
        <v>0.2465</v>
      </c>
      <c r="BF32" s="3">
        <f t="shared" si="11"/>
        <v>0.24580000000000002</v>
      </c>
      <c r="BG32">
        <v>0.29160000000000003</v>
      </c>
      <c r="BH32">
        <v>0.29530000000000001</v>
      </c>
      <c r="BI32">
        <v>0.28499999999999998</v>
      </c>
      <c r="BJ32" s="3">
        <f t="shared" si="12"/>
        <v>0.2906333333333333</v>
      </c>
      <c r="BK32">
        <v>0.29599999999999999</v>
      </c>
      <c r="BL32">
        <v>0.316</v>
      </c>
      <c r="BM32">
        <v>0.28970000000000001</v>
      </c>
      <c r="BN32" s="3">
        <f t="shared" si="13"/>
        <v>0.30056666666666665</v>
      </c>
      <c r="BO32">
        <v>0.1918</v>
      </c>
      <c r="BP32">
        <v>0.1978</v>
      </c>
      <c r="BQ32">
        <v>0.34360000000000002</v>
      </c>
      <c r="BR32" s="3">
        <f t="shared" si="14"/>
        <v>0.24440000000000003</v>
      </c>
      <c r="BS32">
        <v>0.2167</v>
      </c>
      <c r="BT32">
        <v>0.20810000000000001</v>
      </c>
      <c r="BU32">
        <v>0.20580000000000001</v>
      </c>
      <c r="BV32" s="3">
        <f t="shared" si="15"/>
        <v>0.21020000000000003</v>
      </c>
    </row>
    <row r="33" spans="2:74" x14ac:dyDescent="0.25">
      <c r="B33">
        <v>29</v>
      </c>
      <c r="C33">
        <v>0.22489999999999999</v>
      </c>
      <c r="D33">
        <v>0.2021</v>
      </c>
      <c r="E33">
        <v>0.21920000000000001</v>
      </c>
      <c r="F33" s="3">
        <f t="shared" si="0"/>
        <v>0.21540000000000001</v>
      </c>
      <c r="I33">
        <v>0.21970000000000001</v>
      </c>
      <c r="J33" s="3">
        <f t="shared" si="1"/>
        <v>0.21970000000000001</v>
      </c>
      <c r="K33">
        <v>0.25750000000000001</v>
      </c>
      <c r="L33">
        <v>0.25169999999999998</v>
      </c>
      <c r="M33">
        <v>0.25180000000000002</v>
      </c>
      <c r="N33" s="3">
        <f t="shared" si="2"/>
        <v>0.25366666666666665</v>
      </c>
      <c r="O33">
        <v>0.24929999999999999</v>
      </c>
      <c r="P33">
        <v>0.25269999999999998</v>
      </c>
      <c r="Q33">
        <v>0.25509999999999999</v>
      </c>
      <c r="R33" s="3">
        <f t="shared" si="3"/>
        <v>0.25236666666666668</v>
      </c>
      <c r="S33">
        <v>0.23880000000000001</v>
      </c>
      <c r="T33">
        <v>0.2442</v>
      </c>
      <c r="U33">
        <v>0.2452</v>
      </c>
      <c r="V33" s="3">
        <f t="shared" si="16"/>
        <v>0.24273333333333333</v>
      </c>
      <c r="W33">
        <v>0.24149999999999999</v>
      </c>
      <c r="X33">
        <v>0.2399</v>
      </c>
      <c r="Y33">
        <v>0.24460000000000001</v>
      </c>
      <c r="Z33" s="3">
        <f t="shared" si="17"/>
        <v>0.24199999999999999</v>
      </c>
      <c r="AA33">
        <v>0.2238</v>
      </c>
      <c r="AB33">
        <v>0.23</v>
      </c>
      <c r="AC33">
        <v>0.23130000000000001</v>
      </c>
      <c r="AD33" s="3">
        <f t="shared" si="4"/>
        <v>0.22836666666666669</v>
      </c>
      <c r="AE33">
        <v>0.2492</v>
      </c>
      <c r="AG33">
        <v>0.25669999999999998</v>
      </c>
      <c r="AH33" s="3">
        <f t="shared" si="5"/>
        <v>0.25295000000000001</v>
      </c>
      <c r="AI33">
        <v>0.30180000000000001</v>
      </c>
      <c r="AJ33">
        <v>0.2868</v>
      </c>
      <c r="AK33">
        <v>0.30530000000000002</v>
      </c>
      <c r="AL33" s="3">
        <f t="shared" si="6"/>
        <v>0.29796666666666666</v>
      </c>
      <c r="AM33">
        <v>0.29720000000000002</v>
      </c>
      <c r="AN33">
        <v>0.3</v>
      </c>
      <c r="AO33">
        <v>0.29930000000000001</v>
      </c>
      <c r="AP33" s="3">
        <f t="shared" si="7"/>
        <v>0.29883333333333334</v>
      </c>
      <c r="AQ33">
        <v>0.3039</v>
      </c>
      <c r="AR33">
        <v>0.29449999999999998</v>
      </c>
      <c r="AS33">
        <v>0.29459999999999997</v>
      </c>
      <c r="AT33" s="3">
        <f t="shared" si="8"/>
        <v>0.29766666666666669</v>
      </c>
      <c r="AU33">
        <v>0.30059999999999998</v>
      </c>
      <c r="AV33">
        <v>0.3206</v>
      </c>
      <c r="AW33">
        <v>0.31119999999999998</v>
      </c>
      <c r="AX33" s="3">
        <f t="shared" si="9"/>
        <v>0.31079999999999997</v>
      </c>
      <c r="AY33">
        <v>0.24410000000000001</v>
      </c>
      <c r="AZ33">
        <v>0.24690000000000001</v>
      </c>
      <c r="BA33">
        <v>0.2437</v>
      </c>
      <c r="BB33" s="3">
        <f t="shared" si="10"/>
        <v>0.24490000000000001</v>
      </c>
      <c r="BC33">
        <v>0.24399999999999999</v>
      </c>
      <c r="BD33">
        <v>0.24610000000000001</v>
      </c>
      <c r="BE33">
        <v>0.2462</v>
      </c>
      <c r="BF33" s="3">
        <f t="shared" si="11"/>
        <v>0.24543333333333331</v>
      </c>
      <c r="BG33">
        <v>0.28820000000000001</v>
      </c>
      <c r="BH33">
        <v>0.29170000000000001</v>
      </c>
      <c r="BI33">
        <v>0.28170000000000001</v>
      </c>
      <c r="BJ33" s="3">
        <f t="shared" si="12"/>
        <v>0.28720000000000007</v>
      </c>
      <c r="BK33">
        <v>0.29210000000000003</v>
      </c>
      <c r="BL33">
        <v>0.31219999999999998</v>
      </c>
      <c r="BM33">
        <v>0.28660000000000002</v>
      </c>
      <c r="BN33" s="3">
        <f t="shared" si="13"/>
        <v>0.29696666666666666</v>
      </c>
      <c r="BO33">
        <v>0.19170000000000001</v>
      </c>
      <c r="BP33">
        <v>0.19789999999999999</v>
      </c>
      <c r="BQ33">
        <v>0.34229999999999999</v>
      </c>
      <c r="BR33" s="3">
        <f t="shared" si="14"/>
        <v>0.24396666666666667</v>
      </c>
      <c r="BS33">
        <v>0.21640000000000001</v>
      </c>
      <c r="BT33">
        <v>0.20830000000000001</v>
      </c>
      <c r="BU33">
        <v>0.20549999999999999</v>
      </c>
      <c r="BV33" s="3">
        <f t="shared" si="15"/>
        <v>0.21006666666666665</v>
      </c>
    </row>
    <row r="34" spans="2:74" x14ac:dyDescent="0.25">
      <c r="B34">
        <v>30</v>
      </c>
      <c r="C34">
        <v>0.22389999999999999</v>
      </c>
      <c r="D34">
        <v>0.20180000000000001</v>
      </c>
      <c r="E34">
        <v>0.218</v>
      </c>
      <c r="F34" s="3">
        <f t="shared" si="0"/>
        <v>0.21456666666666666</v>
      </c>
      <c r="I34">
        <v>0.22</v>
      </c>
      <c r="J34" s="3">
        <f t="shared" si="1"/>
        <v>0.22</v>
      </c>
      <c r="K34">
        <v>0.25729999999999997</v>
      </c>
      <c r="L34">
        <v>0.25140000000000001</v>
      </c>
      <c r="M34">
        <v>0.25169999999999998</v>
      </c>
      <c r="N34" s="3">
        <f t="shared" si="2"/>
        <v>0.25346666666666667</v>
      </c>
      <c r="O34">
        <v>0.2492</v>
      </c>
      <c r="P34">
        <v>0.25259999999999999</v>
      </c>
      <c r="Q34">
        <v>0.255</v>
      </c>
      <c r="R34" s="3">
        <f t="shared" si="3"/>
        <v>0.25226666666666669</v>
      </c>
      <c r="S34">
        <v>0.2387</v>
      </c>
      <c r="T34">
        <v>0.24410000000000001</v>
      </c>
      <c r="U34">
        <v>0.24560000000000001</v>
      </c>
      <c r="V34" s="3">
        <f t="shared" si="16"/>
        <v>0.24280000000000002</v>
      </c>
      <c r="W34">
        <v>0.24129999999999999</v>
      </c>
      <c r="X34">
        <v>0.24030000000000001</v>
      </c>
      <c r="Y34">
        <v>0.24460000000000001</v>
      </c>
      <c r="Z34" s="3">
        <f t="shared" si="17"/>
        <v>0.24206666666666668</v>
      </c>
      <c r="AA34">
        <v>0.22070000000000001</v>
      </c>
      <c r="AB34">
        <v>0.2266</v>
      </c>
      <c r="AC34">
        <v>0.22800000000000001</v>
      </c>
      <c r="AD34" s="3">
        <f t="shared" si="4"/>
        <v>0.22509999999999999</v>
      </c>
      <c r="AE34">
        <v>0.2462</v>
      </c>
      <c r="AG34">
        <v>0.25380000000000003</v>
      </c>
      <c r="AH34" s="3">
        <f t="shared" si="5"/>
        <v>0.25</v>
      </c>
      <c r="AI34">
        <v>0.29799999999999999</v>
      </c>
      <c r="AJ34">
        <v>0.28320000000000001</v>
      </c>
      <c r="AK34">
        <v>0.30149999999999999</v>
      </c>
      <c r="AL34" s="3">
        <f t="shared" si="6"/>
        <v>0.29423333333333329</v>
      </c>
      <c r="AM34">
        <v>0.29370000000000002</v>
      </c>
      <c r="AN34">
        <v>0.29659999999999997</v>
      </c>
      <c r="AO34">
        <v>0.29580000000000001</v>
      </c>
      <c r="AP34" s="3">
        <f t="shared" si="7"/>
        <v>0.29536666666666672</v>
      </c>
      <c r="AQ34">
        <v>0.30380000000000001</v>
      </c>
      <c r="AR34">
        <v>0.29470000000000002</v>
      </c>
      <c r="AS34">
        <v>0.2949</v>
      </c>
      <c r="AT34" s="3">
        <f t="shared" si="8"/>
        <v>0.29780000000000001</v>
      </c>
      <c r="AU34">
        <v>0.30070000000000002</v>
      </c>
      <c r="AV34">
        <v>0.32069999999999999</v>
      </c>
      <c r="AW34">
        <v>0.31119999999999998</v>
      </c>
      <c r="AX34" s="3">
        <f t="shared" si="9"/>
        <v>0.31086666666666662</v>
      </c>
      <c r="AY34">
        <v>0.2442</v>
      </c>
      <c r="AZ34">
        <v>0.2467</v>
      </c>
      <c r="BA34">
        <v>0.24390000000000001</v>
      </c>
      <c r="BB34" s="3">
        <f t="shared" si="10"/>
        <v>0.24493333333333334</v>
      </c>
      <c r="BC34">
        <v>0.24440000000000001</v>
      </c>
      <c r="BD34">
        <v>0.24579999999999999</v>
      </c>
      <c r="BE34">
        <v>0.24640000000000001</v>
      </c>
      <c r="BF34" s="3">
        <f t="shared" si="11"/>
        <v>0.2455333333333333</v>
      </c>
      <c r="BG34">
        <v>0.28510000000000002</v>
      </c>
      <c r="BH34">
        <v>0.28820000000000001</v>
      </c>
      <c r="BI34">
        <v>0.27879999999999999</v>
      </c>
      <c r="BJ34" s="3">
        <f t="shared" si="12"/>
        <v>0.28403333333333336</v>
      </c>
      <c r="BK34">
        <v>0.28839999999999999</v>
      </c>
      <c r="BL34">
        <v>0.30909999999999999</v>
      </c>
      <c r="BM34">
        <v>0.28349999999999997</v>
      </c>
      <c r="BN34" s="3">
        <f t="shared" si="13"/>
        <v>0.29366666666666663</v>
      </c>
      <c r="BO34">
        <v>0.19120000000000001</v>
      </c>
      <c r="BP34">
        <v>0.19750000000000001</v>
      </c>
      <c r="BQ34">
        <v>0.34129999999999999</v>
      </c>
      <c r="BR34" s="3">
        <f t="shared" si="14"/>
        <v>0.24333333333333332</v>
      </c>
      <c r="BS34">
        <v>0.21640000000000001</v>
      </c>
      <c r="BT34">
        <v>0.20860000000000001</v>
      </c>
      <c r="BU34">
        <v>0.20569999999999999</v>
      </c>
      <c r="BV34" s="3">
        <f t="shared" si="15"/>
        <v>0.21023333333333336</v>
      </c>
    </row>
    <row r="35" spans="2:74" x14ac:dyDescent="0.25">
      <c r="B35">
        <v>31</v>
      </c>
      <c r="C35">
        <v>0.2238</v>
      </c>
      <c r="D35">
        <v>0.2006</v>
      </c>
      <c r="E35">
        <v>0.2167</v>
      </c>
      <c r="F35" s="3">
        <f t="shared" si="0"/>
        <v>0.2137</v>
      </c>
      <c r="I35">
        <v>0.21970000000000001</v>
      </c>
      <c r="J35" s="3">
        <f t="shared" si="1"/>
        <v>0.21970000000000001</v>
      </c>
      <c r="K35">
        <v>0.25729999999999997</v>
      </c>
      <c r="L35">
        <v>0.25109999999999999</v>
      </c>
      <c r="M35">
        <v>0.25180000000000002</v>
      </c>
      <c r="N35" s="3">
        <f t="shared" si="2"/>
        <v>0.25340000000000001</v>
      </c>
      <c r="O35">
        <v>0.2495</v>
      </c>
      <c r="P35">
        <v>0.25280000000000002</v>
      </c>
      <c r="Q35">
        <v>0.25519999999999998</v>
      </c>
      <c r="R35" s="3">
        <f t="shared" si="3"/>
        <v>0.2525</v>
      </c>
      <c r="S35">
        <v>0.2389</v>
      </c>
      <c r="T35">
        <v>0.2442</v>
      </c>
      <c r="U35">
        <v>0.24560000000000001</v>
      </c>
      <c r="V35" s="3">
        <f t="shared" si="16"/>
        <v>0.2429</v>
      </c>
      <c r="W35">
        <v>0.2412</v>
      </c>
      <c r="X35">
        <v>0.2402</v>
      </c>
      <c r="Y35">
        <v>0.2445</v>
      </c>
      <c r="Z35" s="3">
        <f t="shared" si="17"/>
        <v>0.24196666666666666</v>
      </c>
      <c r="AA35">
        <v>0.21840000000000001</v>
      </c>
      <c r="AB35">
        <v>0.22359999999999999</v>
      </c>
      <c r="AC35">
        <v>0.22509999999999999</v>
      </c>
      <c r="AD35" s="3">
        <f t="shared" si="4"/>
        <v>0.22236666666666668</v>
      </c>
      <c r="AE35">
        <v>0.24399999999999999</v>
      </c>
      <c r="AG35">
        <v>0.24990000000000001</v>
      </c>
      <c r="AH35" s="3">
        <f t="shared" si="5"/>
        <v>0.24695</v>
      </c>
      <c r="AI35">
        <v>0.29480000000000001</v>
      </c>
      <c r="AJ35">
        <v>0.27960000000000002</v>
      </c>
      <c r="AK35">
        <v>0.29830000000000001</v>
      </c>
      <c r="AL35" s="3">
        <f t="shared" si="6"/>
        <v>0.29089999999999999</v>
      </c>
      <c r="AM35">
        <v>0.29020000000000001</v>
      </c>
      <c r="AN35">
        <v>0.29289999999999999</v>
      </c>
      <c r="AO35">
        <v>0.29210000000000003</v>
      </c>
      <c r="AP35" s="3">
        <f t="shared" si="7"/>
        <v>0.29173333333333334</v>
      </c>
      <c r="AQ35">
        <v>0.30370000000000003</v>
      </c>
      <c r="AR35">
        <v>0.29470000000000002</v>
      </c>
      <c r="AS35">
        <v>0.29499999999999998</v>
      </c>
      <c r="AT35" s="3">
        <f t="shared" si="8"/>
        <v>0.29780000000000001</v>
      </c>
      <c r="AU35">
        <v>0.30049999999999999</v>
      </c>
      <c r="AV35">
        <v>0.32129999999999997</v>
      </c>
      <c r="AW35">
        <v>0.31130000000000002</v>
      </c>
      <c r="AX35" s="3">
        <f t="shared" si="9"/>
        <v>0.31103333333333333</v>
      </c>
      <c r="AY35">
        <v>0.2437</v>
      </c>
      <c r="AZ35">
        <v>0.24709999999999999</v>
      </c>
      <c r="BA35">
        <v>0.2442</v>
      </c>
      <c r="BB35" s="3">
        <f t="shared" si="10"/>
        <v>0.245</v>
      </c>
      <c r="BC35">
        <v>0.24360000000000001</v>
      </c>
      <c r="BD35">
        <v>0.2457</v>
      </c>
      <c r="BE35">
        <v>0.24679999999999999</v>
      </c>
      <c r="BF35" s="3">
        <f t="shared" si="11"/>
        <v>0.24536666666666665</v>
      </c>
      <c r="BG35">
        <v>0.28220000000000001</v>
      </c>
      <c r="BH35">
        <v>0.28489999999999999</v>
      </c>
      <c r="BI35">
        <v>0.2762</v>
      </c>
      <c r="BJ35" s="3">
        <f t="shared" si="12"/>
        <v>0.28109999999999996</v>
      </c>
      <c r="BK35">
        <v>0.28499999999999998</v>
      </c>
      <c r="BL35">
        <v>0.30559999999999998</v>
      </c>
      <c r="BM35">
        <v>0.28000000000000003</v>
      </c>
      <c r="BN35" s="3">
        <f t="shared" si="13"/>
        <v>0.29020000000000001</v>
      </c>
      <c r="BO35">
        <v>0.1913</v>
      </c>
      <c r="BP35">
        <v>0.19739999999999999</v>
      </c>
      <c r="BQ35">
        <v>0.34060000000000001</v>
      </c>
      <c r="BR35" s="3">
        <f t="shared" si="14"/>
        <v>0.24310000000000001</v>
      </c>
      <c r="BS35">
        <v>0.21659999999999999</v>
      </c>
      <c r="BT35">
        <v>0.2082</v>
      </c>
      <c r="BU35">
        <v>0.20569999999999999</v>
      </c>
      <c r="BV35" s="3">
        <f t="shared" si="15"/>
        <v>0.21016666666666664</v>
      </c>
    </row>
    <row r="36" spans="2:74" x14ac:dyDescent="0.25">
      <c r="B36">
        <v>32</v>
      </c>
      <c r="C36">
        <v>0.2238</v>
      </c>
      <c r="D36">
        <v>0.20069999999999999</v>
      </c>
      <c r="E36">
        <v>0.2165</v>
      </c>
      <c r="F36" s="3">
        <f t="shared" si="0"/>
        <v>0.21366666666666667</v>
      </c>
      <c r="I36">
        <v>0.22009999999999999</v>
      </c>
      <c r="J36" s="3">
        <f t="shared" si="1"/>
        <v>0.22009999999999999</v>
      </c>
      <c r="K36">
        <v>0.2571</v>
      </c>
      <c r="L36">
        <v>0.25109999999999999</v>
      </c>
      <c r="M36">
        <v>0.252</v>
      </c>
      <c r="N36" s="3">
        <f t="shared" si="2"/>
        <v>0.25340000000000001</v>
      </c>
      <c r="O36">
        <v>0.24940000000000001</v>
      </c>
      <c r="P36">
        <v>0.25269999999999998</v>
      </c>
      <c r="Q36">
        <v>0.25540000000000002</v>
      </c>
      <c r="R36" s="3">
        <f t="shared" si="3"/>
        <v>0.2525</v>
      </c>
      <c r="S36">
        <v>0.23860000000000001</v>
      </c>
      <c r="T36">
        <v>0.24390000000000001</v>
      </c>
      <c r="U36">
        <v>0.24560000000000001</v>
      </c>
      <c r="V36" s="3">
        <f t="shared" si="16"/>
        <v>0.24270000000000003</v>
      </c>
      <c r="W36">
        <v>0.2412</v>
      </c>
      <c r="X36">
        <v>0.24010000000000001</v>
      </c>
      <c r="Y36">
        <v>0.2442</v>
      </c>
      <c r="Z36" s="3">
        <f t="shared" si="17"/>
        <v>0.24183333333333334</v>
      </c>
      <c r="AA36">
        <v>0.2167</v>
      </c>
      <c r="AB36">
        <v>0.22059999999999999</v>
      </c>
      <c r="AC36">
        <v>0.2218</v>
      </c>
      <c r="AD36" s="3">
        <f t="shared" si="4"/>
        <v>0.21970000000000001</v>
      </c>
      <c r="AE36">
        <v>0.24279999999999999</v>
      </c>
      <c r="AG36">
        <v>0.2472</v>
      </c>
      <c r="AH36" s="3">
        <f t="shared" si="5"/>
        <v>0.245</v>
      </c>
      <c r="AI36">
        <v>0.29170000000000001</v>
      </c>
      <c r="AJ36">
        <v>0.27629999999999999</v>
      </c>
      <c r="AK36">
        <v>0.29470000000000002</v>
      </c>
      <c r="AL36" s="3">
        <f t="shared" si="6"/>
        <v>0.28756666666666669</v>
      </c>
      <c r="AM36">
        <v>0.28689999999999999</v>
      </c>
      <c r="AN36">
        <v>0.28939999999999999</v>
      </c>
      <c r="AO36">
        <v>0.28899999999999998</v>
      </c>
      <c r="AP36" s="3">
        <f t="shared" si="7"/>
        <v>0.28843333333333332</v>
      </c>
      <c r="AQ36">
        <v>0.30349999999999999</v>
      </c>
      <c r="AR36">
        <v>0.29499999999999998</v>
      </c>
      <c r="AS36">
        <v>0.29520000000000002</v>
      </c>
      <c r="AT36" s="3">
        <f t="shared" si="8"/>
        <v>0.2979</v>
      </c>
      <c r="AU36">
        <v>0.30070000000000002</v>
      </c>
      <c r="AV36">
        <v>0.3216</v>
      </c>
      <c r="AW36">
        <v>0.31159999999999999</v>
      </c>
      <c r="AX36" s="3">
        <f t="shared" si="9"/>
        <v>0.31130000000000002</v>
      </c>
      <c r="AY36">
        <v>0.24390000000000001</v>
      </c>
      <c r="AZ36">
        <v>0.24640000000000001</v>
      </c>
      <c r="BA36">
        <v>0.2437</v>
      </c>
      <c r="BB36" s="3">
        <f t="shared" si="10"/>
        <v>0.24466666666666667</v>
      </c>
      <c r="BC36">
        <v>0.2437</v>
      </c>
      <c r="BD36">
        <v>0.2457</v>
      </c>
      <c r="BE36">
        <v>0.24679999999999999</v>
      </c>
      <c r="BF36" s="3">
        <f t="shared" si="11"/>
        <v>0.24539999999999998</v>
      </c>
      <c r="BG36">
        <v>0.27950000000000003</v>
      </c>
      <c r="BH36">
        <v>0.28149999999999997</v>
      </c>
      <c r="BI36">
        <v>0.27300000000000002</v>
      </c>
      <c r="BJ36" s="3">
        <f t="shared" si="12"/>
        <v>0.27799999999999997</v>
      </c>
      <c r="BK36">
        <v>0.28210000000000002</v>
      </c>
      <c r="BL36">
        <v>0.30320000000000003</v>
      </c>
      <c r="BM36">
        <v>0.27750000000000002</v>
      </c>
      <c r="BN36" s="3">
        <f t="shared" si="13"/>
        <v>0.28760000000000002</v>
      </c>
      <c r="BO36">
        <v>0.19120000000000001</v>
      </c>
      <c r="BP36">
        <v>0.1976</v>
      </c>
      <c r="BQ36">
        <v>0.34060000000000001</v>
      </c>
      <c r="BR36" s="3">
        <f t="shared" si="14"/>
        <v>0.24313333333333334</v>
      </c>
      <c r="BS36">
        <v>0.2167</v>
      </c>
      <c r="BT36">
        <v>0.2082</v>
      </c>
      <c r="BU36">
        <v>0.20580000000000001</v>
      </c>
      <c r="BV36" s="3">
        <f t="shared" si="15"/>
        <v>0.21023333333333336</v>
      </c>
    </row>
    <row r="37" spans="2:74" x14ac:dyDescent="0.25">
      <c r="B37">
        <v>33</v>
      </c>
      <c r="C37">
        <v>0.2235</v>
      </c>
      <c r="D37">
        <v>0.20030000000000001</v>
      </c>
      <c r="E37">
        <v>0.21609999999999999</v>
      </c>
      <c r="F37" s="3">
        <f t="shared" si="0"/>
        <v>0.21330000000000002</v>
      </c>
      <c r="I37">
        <v>0.21970000000000001</v>
      </c>
      <c r="J37" s="3">
        <f t="shared" si="1"/>
        <v>0.21970000000000001</v>
      </c>
      <c r="K37">
        <v>0.25679999999999997</v>
      </c>
      <c r="L37">
        <v>0.25109999999999999</v>
      </c>
      <c r="M37">
        <v>0.25190000000000001</v>
      </c>
      <c r="N37" s="3">
        <f t="shared" si="2"/>
        <v>0.2532666666666667</v>
      </c>
      <c r="O37">
        <v>0.24879999999999999</v>
      </c>
      <c r="P37">
        <v>0.25240000000000001</v>
      </c>
      <c r="Q37">
        <v>0.25480000000000003</v>
      </c>
      <c r="R37" s="3">
        <f t="shared" si="3"/>
        <v>0.252</v>
      </c>
      <c r="S37">
        <v>0.23910000000000001</v>
      </c>
      <c r="T37">
        <v>0.24379999999999999</v>
      </c>
      <c r="U37">
        <v>0.2457</v>
      </c>
      <c r="V37" s="3">
        <f t="shared" si="16"/>
        <v>0.24286666666666668</v>
      </c>
      <c r="W37">
        <v>0.24129999999999999</v>
      </c>
      <c r="X37">
        <v>0.2399</v>
      </c>
      <c r="Y37">
        <v>0.24410000000000001</v>
      </c>
      <c r="Z37" s="3">
        <f t="shared" si="17"/>
        <v>0.24176666666666666</v>
      </c>
      <c r="AA37">
        <v>0.2155</v>
      </c>
      <c r="AB37">
        <v>0.21829999999999999</v>
      </c>
      <c r="AC37">
        <v>0.2195</v>
      </c>
      <c r="AD37" s="3">
        <f t="shared" si="4"/>
        <v>0.21776666666666666</v>
      </c>
      <c r="AE37">
        <v>0.2417</v>
      </c>
      <c r="AG37">
        <v>0.24310000000000001</v>
      </c>
      <c r="AH37" s="3">
        <f t="shared" si="5"/>
        <v>0.2424</v>
      </c>
      <c r="AI37">
        <v>0.28849999999999998</v>
      </c>
      <c r="AJ37">
        <v>0.27260000000000001</v>
      </c>
      <c r="AK37">
        <v>0.2913</v>
      </c>
      <c r="AL37" s="3">
        <f t="shared" si="6"/>
        <v>0.28413333333333329</v>
      </c>
      <c r="AM37">
        <v>0.28349999999999997</v>
      </c>
      <c r="AN37">
        <v>0.28599999999999998</v>
      </c>
      <c r="AO37">
        <v>0.28560000000000002</v>
      </c>
      <c r="AP37" s="3">
        <f t="shared" si="7"/>
        <v>0.28503333333333331</v>
      </c>
      <c r="AQ37">
        <v>0.30320000000000003</v>
      </c>
      <c r="AR37">
        <v>0.29509999999999997</v>
      </c>
      <c r="AS37">
        <v>0.29549999999999998</v>
      </c>
      <c r="AT37" s="3">
        <f t="shared" si="8"/>
        <v>0.29793333333333333</v>
      </c>
      <c r="AU37">
        <v>0.30080000000000001</v>
      </c>
      <c r="AV37">
        <v>0.32179999999999997</v>
      </c>
      <c r="AW37">
        <v>0.31159999999999999</v>
      </c>
      <c r="AX37" s="3">
        <f t="shared" si="9"/>
        <v>0.31140000000000001</v>
      </c>
      <c r="AY37">
        <v>0.24379999999999999</v>
      </c>
      <c r="AZ37">
        <v>0.24610000000000001</v>
      </c>
      <c r="BA37">
        <v>0.24379999999999999</v>
      </c>
      <c r="BB37" s="3">
        <f t="shared" si="10"/>
        <v>0.24456666666666668</v>
      </c>
      <c r="BC37">
        <v>0.24390000000000001</v>
      </c>
      <c r="BD37">
        <v>0.24590000000000001</v>
      </c>
      <c r="BE37">
        <v>0.24690000000000001</v>
      </c>
      <c r="BF37" s="3">
        <f t="shared" si="11"/>
        <v>0.24556666666666668</v>
      </c>
      <c r="BG37">
        <v>0.27650000000000002</v>
      </c>
      <c r="BH37">
        <v>0.2787</v>
      </c>
      <c r="BI37">
        <v>0.27010000000000001</v>
      </c>
      <c r="BJ37" s="3">
        <f t="shared" si="12"/>
        <v>0.27510000000000001</v>
      </c>
      <c r="BK37">
        <v>0.27860000000000001</v>
      </c>
      <c r="BL37">
        <v>0.29949999999999999</v>
      </c>
      <c r="BM37">
        <v>0.27479999999999999</v>
      </c>
      <c r="BN37" s="3">
        <f t="shared" si="13"/>
        <v>0.2843</v>
      </c>
      <c r="BO37">
        <v>0.19089999999999999</v>
      </c>
      <c r="BP37">
        <v>0.1976</v>
      </c>
      <c r="BQ37">
        <v>0.34010000000000001</v>
      </c>
      <c r="BR37" s="3">
        <f t="shared" si="14"/>
        <v>0.24286666666666665</v>
      </c>
      <c r="BS37">
        <v>0.2167</v>
      </c>
      <c r="BT37">
        <v>0.20799999999999999</v>
      </c>
      <c r="BU37">
        <v>0.2056</v>
      </c>
      <c r="BV37" s="3">
        <f t="shared" si="15"/>
        <v>0.21009999999999998</v>
      </c>
    </row>
    <row r="38" spans="2:74" x14ac:dyDescent="0.25">
      <c r="B38">
        <v>34</v>
      </c>
      <c r="C38">
        <v>0.22450000000000001</v>
      </c>
      <c r="D38">
        <v>0.19980000000000001</v>
      </c>
      <c r="E38">
        <v>0.2162</v>
      </c>
      <c r="F38" s="3">
        <f t="shared" si="0"/>
        <v>0.21350000000000002</v>
      </c>
      <c r="I38">
        <v>0.21959999999999999</v>
      </c>
      <c r="J38" s="3">
        <f t="shared" si="1"/>
        <v>0.21959999999999999</v>
      </c>
      <c r="K38">
        <v>0.25640000000000002</v>
      </c>
      <c r="L38">
        <v>0.25090000000000001</v>
      </c>
      <c r="M38">
        <v>0.252</v>
      </c>
      <c r="N38" s="3">
        <f t="shared" si="2"/>
        <v>0.25310000000000005</v>
      </c>
      <c r="O38">
        <v>0.2485</v>
      </c>
      <c r="P38">
        <v>0.25219999999999998</v>
      </c>
      <c r="Q38">
        <v>0.25469999999999998</v>
      </c>
      <c r="R38" s="3">
        <f t="shared" si="3"/>
        <v>0.25179999999999997</v>
      </c>
      <c r="S38">
        <v>0.2392</v>
      </c>
      <c r="T38">
        <v>0.2442</v>
      </c>
      <c r="U38">
        <v>0.24579999999999999</v>
      </c>
      <c r="V38" s="3">
        <f t="shared" si="16"/>
        <v>0.24306666666666665</v>
      </c>
      <c r="W38">
        <v>0.24129999999999999</v>
      </c>
      <c r="X38">
        <v>0.23980000000000001</v>
      </c>
      <c r="Y38">
        <v>0.24429999999999999</v>
      </c>
      <c r="Z38" s="3">
        <f t="shared" si="17"/>
        <v>0.24179999999999999</v>
      </c>
      <c r="AA38">
        <v>0.21440000000000001</v>
      </c>
      <c r="AB38">
        <v>0.21629999999999999</v>
      </c>
      <c r="AC38">
        <v>0.21740000000000001</v>
      </c>
      <c r="AD38" s="3">
        <f t="shared" si="4"/>
        <v>0.21603333333333333</v>
      </c>
      <c r="AE38">
        <v>0.24049999999999999</v>
      </c>
      <c r="AG38">
        <v>0.24110000000000001</v>
      </c>
      <c r="AH38" s="3">
        <f t="shared" si="5"/>
        <v>0.24080000000000001</v>
      </c>
      <c r="AI38">
        <v>0.28510000000000002</v>
      </c>
      <c r="AJ38">
        <v>0.26960000000000001</v>
      </c>
      <c r="AK38">
        <v>0.28789999999999999</v>
      </c>
      <c r="AL38" s="3">
        <f t="shared" si="6"/>
        <v>0.28086666666666665</v>
      </c>
      <c r="AM38">
        <v>0.27979999999999999</v>
      </c>
      <c r="AN38">
        <v>0.2823</v>
      </c>
      <c r="AO38">
        <v>0.28199999999999997</v>
      </c>
      <c r="AP38" s="3">
        <f t="shared" si="7"/>
        <v>0.28136666666666671</v>
      </c>
      <c r="AQ38">
        <v>0.30320000000000003</v>
      </c>
      <c r="AR38">
        <v>0.29549999999999998</v>
      </c>
      <c r="AS38">
        <v>0.29570000000000002</v>
      </c>
      <c r="AT38" s="3">
        <f t="shared" si="8"/>
        <v>0.29813333333333336</v>
      </c>
      <c r="AU38">
        <v>0.3009</v>
      </c>
      <c r="AV38">
        <v>0.3221</v>
      </c>
      <c r="AW38">
        <v>0.3115</v>
      </c>
      <c r="AX38" s="3">
        <f t="shared" si="9"/>
        <v>0.3115</v>
      </c>
      <c r="AY38">
        <v>0.24399999999999999</v>
      </c>
      <c r="AZ38">
        <v>0.2467</v>
      </c>
      <c r="BA38">
        <v>0.2442</v>
      </c>
      <c r="BB38" s="3">
        <f t="shared" si="10"/>
        <v>0.24496666666666667</v>
      </c>
      <c r="BC38">
        <v>0.24360000000000001</v>
      </c>
      <c r="BD38">
        <v>0.2462</v>
      </c>
      <c r="BE38">
        <v>0.24709999999999999</v>
      </c>
      <c r="BF38" s="3">
        <f t="shared" si="11"/>
        <v>0.24563333333333334</v>
      </c>
      <c r="BG38">
        <v>0.27360000000000001</v>
      </c>
      <c r="BH38">
        <v>0.27560000000000001</v>
      </c>
      <c r="BI38">
        <v>0.26700000000000002</v>
      </c>
      <c r="BJ38" s="3">
        <f t="shared" si="12"/>
        <v>0.27206666666666668</v>
      </c>
      <c r="BK38">
        <v>0.27579999999999999</v>
      </c>
      <c r="BL38">
        <v>0.2969</v>
      </c>
      <c r="BM38">
        <v>0.2722</v>
      </c>
      <c r="BN38" s="3">
        <f t="shared" si="13"/>
        <v>0.28163333333333335</v>
      </c>
      <c r="BO38">
        <v>0.19070000000000001</v>
      </c>
      <c r="BP38">
        <v>0.19750000000000001</v>
      </c>
      <c r="BQ38">
        <v>0.33950000000000002</v>
      </c>
      <c r="BR38" s="3">
        <f t="shared" si="14"/>
        <v>0.24256666666666668</v>
      </c>
      <c r="BS38">
        <v>0.2165</v>
      </c>
      <c r="BT38">
        <v>0.20780000000000001</v>
      </c>
      <c r="BU38">
        <v>0.20569999999999999</v>
      </c>
      <c r="BV38" s="3">
        <f t="shared" si="15"/>
        <v>0.21</v>
      </c>
    </row>
    <row r="39" spans="2:74" x14ac:dyDescent="0.25">
      <c r="B39">
        <v>35</v>
      </c>
      <c r="C39">
        <v>0.223</v>
      </c>
      <c r="D39">
        <v>0.19980000000000001</v>
      </c>
      <c r="E39">
        <v>0.21609999999999999</v>
      </c>
      <c r="F39" s="3">
        <f t="shared" si="0"/>
        <v>0.21296666666666667</v>
      </c>
      <c r="I39">
        <v>0.21990000000000001</v>
      </c>
      <c r="J39" s="3">
        <f t="shared" si="1"/>
        <v>0.21990000000000001</v>
      </c>
      <c r="K39">
        <v>0.25640000000000002</v>
      </c>
      <c r="L39">
        <v>0.25030000000000002</v>
      </c>
      <c r="M39">
        <v>0.252</v>
      </c>
      <c r="N39" s="3">
        <f t="shared" si="2"/>
        <v>0.25290000000000001</v>
      </c>
      <c r="O39">
        <v>0.24909999999999999</v>
      </c>
      <c r="P39">
        <v>0.25209999999999999</v>
      </c>
      <c r="Q39">
        <v>0.25469999999999998</v>
      </c>
      <c r="R39" s="3">
        <f t="shared" si="3"/>
        <v>0.25196666666666667</v>
      </c>
      <c r="S39">
        <v>0.23930000000000001</v>
      </c>
      <c r="T39">
        <v>0.2432</v>
      </c>
      <c r="U39">
        <v>0.24560000000000001</v>
      </c>
      <c r="V39" s="3">
        <f t="shared" si="16"/>
        <v>0.24270000000000003</v>
      </c>
      <c r="W39">
        <v>0.2412</v>
      </c>
      <c r="X39">
        <v>0.2399</v>
      </c>
      <c r="Y39">
        <v>0.24399999999999999</v>
      </c>
      <c r="Z39" s="3">
        <f t="shared" si="17"/>
        <v>0.2417</v>
      </c>
      <c r="AA39">
        <v>0.21410000000000001</v>
      </c>
      <c r="AB39">
        <v>0.2147</v>
      </c>
      <c r="AC39">
        <v>0.2162</v>
      </c>
      <c r="AD39" s="3">
        <f t="shared" si="4"/>
        <v>0.215</v>
      </c>
      <c r="AE39">
        <v>0.2397</v>
      </c>
      <c r="AG39">
        <v>0.2387</v>
      </c>
      <c r="AH39" s="3">
        <f t="shared" si="5"/>
        <v>0.2392</v>
      </c>
      <c r="AI39">
        <v>0.28139999999999998</v>
      </c>
      <c r="AJ39">
        <v>0.26629999999999998</v>
      </c>
      <c r="AK39">
        <v>0.2843</v>
      </c>
      <c r="AL39" s="3">
        <f t="shared" si="6"/>
        <v>0.27733333333333332</v>
      </c>
      <c r="AM39">
        <v>0.27629999999999999</v>
      </c>
      <c r="AN39">
        <v>0.27860000000000001</v>
      </c>
      <c r="AO39">
        <v>0.27860000000000001</v>
      </c>
      <c r="AP39" s="3">
        <f t="shared" si="7"/>
        <v>0.27783333333333332</v>
      </c>
      <c r="AQ39">
        <v>0.30309999999999998</v>
      </c>
      <c r="AR39">
        <v>0.29559999999999997</v>
      </c>
      <c r="AS39">
        <v>0.29580000000000001</v>
      </c>
      <c r="AT39" s="3">
        <f t="shared" si="8"/>
        <v>0.29816666666666669</v>
      </c>
      <c r="AU39">
        <v>0.30099999999999999</v>
      </c>
      <c r="AV39">
        <v>0.32240000000000002</v>
      </c>
      <c r="AW39">
        <v>0.31169999999999998</v>
      </c>
      <c r="AX39" s="3">
        <f t="shared" si="9"/>
        <v>0.31169999999999998</v>
      </c>
      <c r="AY39">
        <v>0.2442</v>
      </c>
      <c r="AZ39">
        <v>0.24629999999999999</v>
      </c>
      <c r="BA39">
        <v>0.2445</v>
      </c>
      <c r="BB39" s="3">
        <f t="shared" si="10"/>
        <v>0.245</v>
      </c>
      <c r="BC39">
        <v>0.24390000000000001</v>
      </c>
      <c r="BD39">
        <v>0.24590000000000001</v>
      </c>
      <c r="BE39">
        <v>0.24729999999999999</v>
      </c>
      <c r="BF39" s="3">
        <f t="shared" si="11"/>
        <v>0.2457</v>
      </c>
      <c r="BG39">
        <v>0.2707</v>
      </c>
      <c r="BH39">
        <v>0.27250000000000002</v>
      </c>
      <c r="BI39">
        <v>0.2641</v>
      </c>
      <c r="BJ39" s="3">
        <f t="shared" si="12"/>
        <v>0.26910000000000001</v>
      </c>
      <c r="BK39">
        <v>0.27300000000000002</v>
      </c>
      <c r="BL39">
        <v>0.29360000000000003</v>
      </c>
      <c r="BM39">
        <v>0.2707</v>
      </c>
      <c r="BN39" s="3">
        <f t="shared" si="13"/>
        <v>0.27909999999999996</v>
      </c>
      <c r="BO39">
        <v>0.19059999999999999</v>
      </c>
      <c r="BP39">
        <v>0.19739999999999999</v>
      </c>
      <c r="BQ39">
        <v>0.33950000000000002</v>
      </c>
      <c r="BR39" s="3">
        <f t="shared" si="14"/>
        <v>0.24250000000000002</v>
      </c>
      <c r="BS39">
        <v>0.2167</v>
      </c>
      <c r="BT39">
        <v>0.20780000000000001</v>
      </c>
      <c r="BU39">
        <v>0.20599999999999999</v>
      </c>
      <c r="BV39" s="3">
        <f t="shared" si="15"/>
        <v>0.21016666666666664</v>
      </c>
    </row>
    <row r="40" spans="2:74" x14ac:dyDescent="0.25">
      <c r="B40">
        <v>36</v>
      </c>
      <c r="C40">
        <v>0.2233</v>
      </c>
      <c r="D40">
        <v>0.20050000000000001</v>
      </c>
      <c r="E40">
        <v>0.2162</v>
      </c>
      <c r="F40" s="3">
        <f t="shared" si="0"/>
        <v>0.21333333333333335</v>
      </c>
      <c r="I40">
        <v>0.21990000000000001</v>
      </c>
      <c r="J40" s="3">
        <f t="shared" si="1"/>
        <v>0.21990000000000001</v>
      </c>
      <c r="K40">
        <v>0.25650000000000001</v>
      </c>
      <c r="L40">
        <v>0.25030000000000002</v>
      </c>
      <c r="M40">
        <v>0.25219999999999998</v>
      </c>
      <c r="N40" s="3">
        <f t="shared" si="2"/>
        <v>0.253</v>
      </c>
      <c r="O40">
        <v>0.24879999999999999</v>
      </c>
      <c r="P40">
        <v>0.25259999999999999</v>
      </c>
      <c r="Q40">
        <v>0.25469999999999998</v>
      </c>
      <c r="R40" s="3">
        <f t="shared" si="3"/>
        <v>0.25203333333333333</v>
      </c>
      <c r="S40">
        <v>0.23910000000000001</v>
      </c>
      <c r="T40">
        <v>0.24329999999999999</v>
      </c>
      <c r="U40">
        <v>0.24579999999999999</v>
      </c>
      <c r="V40" s="3">
        <f t="shared" si="16"/>
        <v>0.24273333333333333</v>
      </c>
      <c r="W40">
        <v>0.2414</v>
      </c>
      <c r="X40">
        <v>0.2397</v>
      </c>
      <c r="Y40">
        <v>0.2442</v>
      </c>
      <c r="Z40" s="3">
        <f t="shared" si="17"/>
        <v>0.24176666666666666</v>
      </c>
      <c r="AA40">
        <v>0.2135</v>
      </c>
      <c r="AB40">
        <v>0.214</v>
      </c>
      <c r="AC40">
        <v>0.21510000000000001</v>
      </c>
      <c r="AD40" s="3">
        <f t="shared" si="4"/>
        <v>0.21420000000000003</v>
      </c>
      <c r="AE40">
        <v>0.23949999999999999</v>
      </c>
      <c r="AG40">
        <v>0.23960000000000001</v>
      </c>
      <c r="AH40" s="3">
        <f t="shared" si="5"/>
        <v>0.23954999999999999</v>
      </c>
      <c r="AI40">
        <v>0.27929999999999999</v>
      </c>
      <c r="AJ40">
        <v>0.26340000000000002</v>
      </c>
      <c r="AK40">
        <v>0.28110000000000002</v>
      </c>
      <c r="AL40" s="3">
        <f t="shared" si="6"/>
        <v>0.27460000000000001</v>
      </c>
      <c r="AM40">
        <v>0.27260000000000001</v>
      </c>
      <c r="AN40">
        <v>0.27560000000000001</v>
      </c>
      <c r="AO40">
        <v>0.27539999999999998</v>
      </c>
      <c r="AP40" s="3">
        <f t="shared" si="7"/>
        <v>0.27453333333333335</v>
      </c>
      <c r="AQ40">
        <v>0.30330000000000001</v>
      </c>
      <c r="AR40">
        <v>0.29599999999999999</v>
      </c>
      <c r="AS40">
        <v>0.2959</v>
      </c>
      <c r="AT40" s="3">
        <f t="shared" si="8"/>
        <v>0.2984</v>
      </c>
      <c r="AU40">
        <v>0.3009</v>
      </c>
      <c r="AV40">
        <v>0.32279999999999998</v>
      </c>
      <c r="AW40">
        <v>0.31140000000000001</v>
      </c>
      <c r="AX40" s="3">
        <f t="shared" si="9"/>
        <v>0.31169999999999998</v>
      </c>
      <c r="AY40">
        <v>0.24440000000000001</v>
      </c>
      <c r="AZ40">
        <v>0.24629999999999999</v>
      </c>
      <c r="BA40">
        <v>0.24460000000000001</v>
      </c>
      <c r="BB40" s="3">
        <f t="shared" si="10"/>
        <v>0.24510000000000001</v>
      </c>
      <c r="BC40">
        <v>0.2437</v>
      </c>
      <c r="BD40">
        <v>0.2462</v>
      </c>
      <c r="BE40">
        <v>0.2475</v>
      </c>
      <c r="BF40" s="3">
        <f t="shared" si="11"/>
        <v>0.24580000000000002</v>
      </c>
      <c r="BG40">
        <v>0.26769999999999999</v>
      </c>
      <c r="BH40">
        <v>0.26960000000000001</v>
      </c>
      <c r="BI40">
        <v>0.26140000000000002</v>
      </c>
      <c r="BJ40" s="3">
        <f t="shared" si="12"/>
        <v>0.26623333333333332</v>
      </c>
      <c r="BK40">
        <v>0.26950000000000002</v>
      </c>
      <c r="BL40">
        <v>0.2908</v>
      </c>
      <c r="BM40">
        <v>0.26829999999999998</v>
      </c>
      <c r="BN40" s="3">
        <f t="shared" si="13"/>
        <v>0.2762</v>
      </c>
      <c r="BO40">
        <v>0.1908</v>
      </c>
      <c r="BP40">
        <v>0.19769999999999999</v>
      </c>
      <c r="BQ40">
        <v>0.33860000000000001</v>
      </c>
      <c r="BR40" s="3">
        <f t="shared" si="14"/>
        <v>0.24236666666666665</v>
      </c>
      <c r="BS40">
        <v>0.21679999999999999</v>
      </c>
      <c r="BT40">
        <v>0.20780000000000001</v>
      </c>
      <c r="BU40">
        <v>0.20569999999999999</v>
      </c>
      <c r="BV40" s="3">
        <f t="shared" si="15"/>
        <v>0.21009999999999998</v>
      </c>
    </row>
    <row r="41" spans="2:74" x14ac:dyDescent="0.25">
      <c r="B41">
        <v>37</v>
      </c>
      <c r="C41">
        <v>0.2233</v>
      </c>
      <c r="D41">
        <v>0.19980000000000001</v>
      </c>
      <c r="E41">
        <v>0.21579999999999999</v>
      </c>
      <c r="F41" s="3">
        <f t="shared" si="0"/>
        <v>0.21296666666666667</v>
      </c>
      <c r="I41">
        <v>0.22</v>
      </c>
      <c r="J41" s="3">
        <f t="shared" si="1"/>
        <v>0.22</v>
      </c>
      <c r="K41">
        <v>0.25650000000000001</v>
      </c>
      <c r="L41">
        <v>0.25030000000000002</v>
      </c>
      <c r="M41">
        <v>0.25230000000000002</v>
      </c>
      <c r="N41" s="3">
        <f t="shared" si="2"/>
        <v>0.25303333333333339</v>
      </c>
      <c r="O41">
        <v>0.2485</v>
      </c>
      <c r="P41">
        <v>0.25230000000000002</v>
      </c>
      <c r="Q41">
        <v>0.25459999999999999</v>
      </c>
      <c r="R41" s="3">
        <f t="shared" si="3"/>
        <v>0.25180000000000002</v>
      </c>
      <c r="S41">
        <v>0.2392</v>
      </c>
      <c r="T41">
        <v>0.2432</v>
      </c>
      <c r="U41">
        <v>0.2457</v>
      </c>
      <c r="V41" s="3">
        <f t="shared" si="16"/>
        <v>0.2427</v>
      </c>
      <c r="W41">
        <v>0.2419</v>
      </c>
      <c r="X41">
        <v>0.24010000000000001</v>
      </c>
      <c r="Y41">
        <v>0.24429999999999999</v>
      </c>
      <c r="Z41" s="3">
        <f t="shared" si="17"/>
        <v>0.24209999999999998</v>
      </c>
      <c r="AA41">
        <v>0.2137</v>
      </c>
      <c r="AB41">
        <v>0.214</v>
      </c>
      <c r="AC41">
        <v>0.21460000000000001</v>
      </c>
      <c r="AD41" s="3">
        <f t="shared" si="4"/>
        <v>0.21409999999999998</v>
      </c>
      <c r="AE41">
        <v>0.23980000000000001</v>
      </c>
      <c r="AG41">
        <v>0.2392</v>
      </c>
      <c r="AH41" s="3">
        <f t="shared" si="5"/>
        <v>0.23949999999999999</v>
      </c>
      <c r="AI41">
        <v>0.27579999999999999</v>
      </c>
      <c r="AJ41">
        <v>0.26</v>
      </c>
      <c r="AK41">
        <v>0.27760000000000001</v>
      </c>
      <c r="AL41" s="3">
        <f t="shared" si="6"/>
        <v>0.27113333333333339</v>
      </c>
      <c r="AM41">
        <v>0.26889999999999997</v>
      </c>
      <c r="AN41">
        <v>0.27200000000000002</v>
      </c>
      <c r="AO41">
        <v>0.27200000000000002</v>
      </c>
      <c r="AP41" s="3">
        <f t="shared" si="7"/>
        <v>0.27096666666666663</v>
      </c>
      <c r="AQ41">
        <v>0.30370000000000003</v>
      </c>
      <c r="AR41">
        <v>0.2964</v>
      </c>
      <c r="AS41">
        <v>0.29609999999999997</v>
      </c>
      <c r="AT41" s="3">
        <f t="shared" si="8"/>
        <v>0.29873333333333335</v>
      </c>
      <c r="AU41">
        <v>0.30130000000000001</v>
      </c>
      <c r="AV41">
        <v>0.32319999999999999</v>
      </c>
      <c r="AW41">
        <v>0.3115</v>
      </c>
      <c r="AX41" s="3">
        <f t="shared" si="9"/>
        <v>0.312</v>
      </c>
      <c r="AY41">
        <v>0.24479999999999999</v>
      </c>
      <c r="AZ41">
        <v>0.24629999999999999</v>
      </c>
      <c r="BA41">
        <v>0.24510000000000001</v>
      </c>
      <c r="BB41" s="3">
        <f t="shared" si="10"/>
        <v>0.24539999999999998</v>
      </c>
      <c r="BC41">
        <v>0.24410000000000001</v>
      </c>
      <c r="BD41">
        <v>0.2465</v>
      </c>
      <c r="BE41">
        <v>0.24779999999999999</v>
      </c>
      <c r="BF41" s="3">
        <f t="shared" si="11"/>
        <v>0.24613333333333334</v>
      </c>
      <c r="BG41">
        <v>0.2651</v>
      </c>
      <c r="BH41">
        <v>0.26669999999999999</v>
      </c>
      <c r="BI41">
        <v>0.25900000000000001</v>
      </c>
      <c r="BJ41" s="3">
        <f t="shared" si="12"/>
        <v>0.2636</v>
      </c>
      <c r="BK41">
        <v>0.2666</v>
      </c>
      <c r="BL41">
        <v>0.28720000000000001</v>
      </c>
      <c r="BM41">
        <v>0.26850000000000002</v>
      </c>
      <c r="BN41" s="3">
        <f t="shared" si="13"/>
        <v>0.27410000000000001</v>
      </c>
      <c r="BO41">
        <v>0.19040000000000001</v>
      </c>
      <c r="BP41">
        <v>0.19769999999999999</v>
      </c>
      <c r="BQ41">
        <v>0.33729999999999999</v>
      </c>
      <c r="BR41" s="3">
        <f t="shared" si="14"/>
        <v>0.24180000000000001</v>
      </c>
      <c r="BS41">
        <v>0.2165</v>
      </c>
      <c r="BT41">
        <v>0.20760000000000001</v>
      </c>
      <c r="BU41">
        <v>0.2054</v>
      </c>
      <c r="BV41" s="3">
        <f t="shared" si="15"/>
        <v>0.20983333333333334</v>
      </c>
    </row>
    <row r="42" spans="2:74" x14ac:dyDescent="0.25">
      <c r="B42">
        <v>38</v>
      </c>
      <c r="C42">
        <v>0.2233</v>
      </c>
      <c r="D42">
        <v>0.2</v>
      </c>
      <c r="E42">
        <v>0.21579999999999999</v>
      </c>
      <c r="F42" s="3">
        <f t="shared" si="0"/>
        <v>0.21303333333333332</v>
      </c>
      <c r="I42">
        <v>0.2203</v>
      </c>
      <c r="J42" s="3">
        <f t="shared" si="1"/>
        <v>0.2203</v>
      </c>
      <c r="K42">
        <v>0.25669999999999998</v>
      </c>
      <c r="L42">
        <v>0.25040000000000001</v>
      </c>
      <c r="M42">
        <v>0.25209999999999999</v>
      </c>
      <c r="N42" s="3">
        <f t="shared" si="2"/>
        <v>0.25306666666666666</v>
      </c>
      <c r="O42">
        <v>0.2485</v>
      </c>
      <c r="P42">
        <v>0.25240000000000001</v>
      </c>
      <c r="Q42">
        <v>0.25440000000000002</v>
      </c>
      <c r="R42" s="3">
        <f t="shared" si="3"/>
        <v>0.25176666666666669</v>
      </c>
      <c r="S42">
        <v>0.2392</v>
      </c>
      <c r="T42">
        <v>0.2429</v>
      </c>
      <c r="U42">
        <v>0.24579999999999999</v>
      </c>
      <c r="V42" s="3">
        <f t="shared" si="16"/>
        <v>0.24263333333333334</v>
      </c>
      <c r="W42">
        <v>0.24249999999999999</v>
      </c>
      <c r="X42">
        <v>0.2399</v>
      </c>
      <c r="Y42">
        <v>0.24399999999999999</v>
      </c>
      <c r="Z42" s="3">
        <f t="shared" si="17"/>
        <v>0.24213333333333331</v>
      </c>
      <c r="AA42">
        <v>0.2135</v>
      </c>
      <c r="AB42">
        <v>0.21340000000000001</v>
      </c>
      <c r="AC42">
        <v>0.214</v>
      </c>
      <c r="AD42" s="3">
        <f t="shared" si="4"/>
        <v>0.21363333333333334</v>
      </c>
      <c r="AE42">
        <v>0.23880000000000001</v>
      </c>
      <c r="AG42">
        <v>0.2387</v>
      </c>
      <c r="AH42" s="3">
        <f t="shared" si="5"/>
        <v>0.23875000000000002</v>
      </c>
      <c r="AI42">
        <v>0.27289999999999998</v>
      </c>
      <c r="AJ42">
        <v>0.25650000000000001</v>
      </c>
      <c r="AK42">
        <v>0.2742</v>
      </c>
      <c r="AL42" s="3">
        <f t="shared" si="6"/>
        <v>0.26786666666666664</v>
      </c>
      <c r="AM42">
        <v>0.26550000000000001</v>
      </c>
      <c r="AN42">
        <v>0.26840000000000003</v>
      </c>
      <c r="AO42">
        <v>0.26860000000000001</v>
      </c>
      <c r="AP42" s="3">
        <f t="shared" si="7"/>
        <v>0.26750000000000002</v>
      </c>
      <c r="AQ42">
        <v>0.30349999999999999</v>
      </c>
      <c r="AR42">
        <v>0.29670000000000002</v>
      </c>
      <c r="AS42">
        <v>0.29609999999999997</v>
      </c>
      <c r="AT42" s="3">
        <f t="shared" si="8"/>
        <v>0.29876666666666668</v>
      </c>
      <c r="AU42">
        <v>0.30159999999999998</v>
      </c>
      <c r="AV42">
        <v>0.32350000000000001</v>
      </c>
      <c r="AW42">
        <v>0.3115</v>
      </c>
      <c r="AX42" s="3">
        <f t="shared" si="9"/>
        <v>0.31219999999999998</v>
      </c>
      <c r="AY42">
        <v>0.24490000000000001</v>
      </c>
      <c r="AZ42">
        <v>0.2467</v>
      </c>
      <c r="BA42">
        <v>0.24560000000000001</v>
      </c>
      <c r="BB42" s="3">
        <f t="shared" si="10"/>
        <v>0.24573333333333336</v>
      </c>
      <c r="BC42">
        <v>0.24410000000000001</v>
      </c>
      <c r="BD42">
        <v>0.24679999999999999</v>
      </c>
      <c r="BE42">
        <v>0.24840000000000001</v>
      </c>
      <c r="BF42" s="3">
        <f t="shared" si="11"/>
        <v>0.24643333333333337</v>
      </c>
      <c r="BG42">
        <v>0.26190000000000002</v>
      </c>
      <c r="BH42">
        <v>0.2641</v>
      </c>
      <c r="BI42">
        <v>0.25629999999999997</v>
      </c>
      <c r="BJ42" s="3">
        <f t="shared" si="12"/>
        <v>0.26076666666666665</v>
      </c>
      <c r="BK42">
        <v>0.26350000000000001</v>
      </c>
      <c r="BL42">
        <v>0.28470000000000001</v>
      </c>
      <c r="BM42">
        <v>0.26590000000000003</v>
      </c>
      <c r="BN42" s="3">
        <f t="shared" si="13"/>
        <v>0.2713666666666667</v>
      </c>
      <c r="BO42">
        <v>0.19020000000000001</v>
      </c>
      <c r="BP42">
        <v>0.19750000000000001</v>
      </c>
      <c r="BQ42">
        <v>0.3372</v>
      </c>
      <c r="BR42" s="3">
        <f t="shared" si="14"/>
        <v>0.24163333333333337</v>
      </c>
      <c r="BS42">
        <v>0.217</v>
      </c>
      <c r="BT42">
        <v>0.20749999999999999</v>
      </c>
      <c r="BU42">
        <v>0.2056</v>
      </c>
      <c r="BV42" s="3">
        <f t="shared" si="15"/>
        <v>0.21003333333333332</v>
      </c>
    </row>
    <row r="43" spans="2:74" x14ac:dyDescent="0.25">
      <c r="B43">
        <v>39</v>
      </c>
      <c r="C43">
        <v>0.22289999999999999</v>
      </c>
      <c r="D43">
        <v>0.19980000000000001</v>
      </c>
      <c r="E43">
        <v>0.2157</v>
      </c>
      <c r="F43" s="3">
        <f t="shared" si="0"/>
        <v>0.21279999999999999</v>
      </c>
      <c r="I43">
        <v>0.22020000000000001</v>
      </c>
      <c r="J43" s="3">
        <f t="shared" si="1"/>
        <v>0.22020000000000001</v>
      </c>
      <c r="K43">
        <v>0.25650000000000001</v>
      </c>
      <c r="L43">
        <v>0.25019999999999998</v>
      </c>
      <c r="M43">
        <v>0.252</v>
      </c>
      <c r="N43" s="3">
        <f t="shared" si="2"/>
        <v>0.25289999999999996</v>
      </c>
      <c r="O43">
        <v>0.24879999999999999</v>
      </c>
      <c r="P43">
        <v>0.2525</v>
      </c>
      <c r="Q43">
        <v>0.25440000000000002</v>
      </c>
      <c r="R43" s="3">
        <f t="shared" si="3"/>
        <v>0.25190000000000001</v>
      </c>
      <c r="S43">
        <v>0.2394</v>
      </c>
      <c r="T43">
        <v>0.24260000000000001</v>
      </c>
      <c r="U43">
        <v>0.2462</v>
      </c>
      <c r="V43" s="3">
        <f t="shared" si="16"/>
        <v>0.24273333333333333</v>
      </c>
      <c r="W43">
        <v>0.24210000000000001</v>
      </c>
      <c r="X43">
        <v>0.24</v>
      </c>
      <c r="Y43">
        <v>0.2447</v>
      </c>
      <c r="Z43" s="3">
        <f t="shared" si="17"/>
        <v>0.24226666666666666</v>
      </c>
      <c r="AA43">
        <v>0.214</v>
      </c>
      <c r="AB43">
        <v>0.21310000000000001</v>
      </c>
      <c r="AC43">
        <v>0.2142</v>
      </c>
      <c r="AD43" s="3">
        <f t="shared" si="4"/>
        <v>0.21376666666666666</v>
      </c>
      <c r="AE43">
        <v>0.23980000000000001</v>
      </c>
      <c r="AG43">
        <v>0.2366</v>
      </c>
      <c r="AH43" s="3">
        <f t="shared" si="5"/>
        <v>0.23820000000000002</v>
      </c>
      <c r="AI43">
        <v>0.26989999999999997</v>
      </c>
      <c r="AJ43">
        <v>0.25330000000000003</v>
      </c>
      <c r="AK43">
        <v>0.27100000000000002</v>
      </c>
      <c r="AL43" s="3">
        <f t="shared" si="6"/>
        <v>0.26473333333333332</v>
      </c>
      <c r="AM43">
        <v>0.26190000000000002</v>
      </c>
      <c r="AN43">
        <v>0.26519999999999999</v>
      </c>
      <c r="AO43">
        <v>0.2651</v>
      </c>
      <c r="AP43" s="3">
        <f t="shared" si="7"/>
        <v>0.26406666666666667</v>
      </c>
      <c r="AQ43">
        <v>0.3034</v>
      </c>
      <c r="AR43">
        <v>0.29659999999999997</v>
      </c>
      <c r="AS43">
        <v>0.29609999999999997</v>
      </c>
      <c r="AT43" s="3">
        <f t="shared" si="8"/>
        <v>0.29869999999999997</v>
      </c>
      <c r="AU43">
        <v>0.30170000000000002</v>
      </c>
      <c r="AV43">
        <v>0.32400000000000001</v>
      </c>
      <c r="AW43">
        <v>0.31109999999999999</v>
      </c>
      <c r="AX43" s="3">
        <f t="shared" si="9"/>
        <v>0.31226666666666669</v>
      </c>
      <c r="AY43">
        <v>0.24540000000000001</v>
      </c>
      <c r="AZ43">
        <v>0.24629999999999999</v>
      </c>
      <c r="BA43">
        <v>0.24579999999999999</v>
      </c>
      <c r="BB43" s="3">
        <f t="shared" si="10"/>
        <v>0.24583333333333335</v>
      </c>
      <c r="BC43">
        <v>0.2442</v>
      </c>
      <c r="BD43">
        <v>0.24690000000000001</v>
      </c>
      <c r="BE43">
        <v>0.24829999999999999</v>
      </c>
      <c r="BF43" s="3">
        <f t="shared" si="11"/>
        <v>0.24646666666666664</v>
      </c>
      <c r="BG43">
        <v>0.25890000000000002</v>
      </c>
      <c r="BH43">
        <v>0.26179999999999998</v>
      </c>
      <c r="BI43">
        <v>0.25369999999999998</v>
      </c>
      <c r="BJ43" s="3">
        <f t="shared" si="12"/>
        <v>0.25813333333333333</v>
      </c>
      <c r="BK43">
        <v>0.26040000000000002</v>
      </c>
      <c r="BL43">
        <v>0.28110000000000002</v>
      </c>
      <c r="BM43">
        <v>0.26290000000000002</v>
      </c>
      <c r="BN43" s="3">
        <f t="shared" si="13"/>
        <v>0.26813333333333339</v>
      </c>
      <c r="BO43">
        <v>0.19020000000000001</v>
      </c>
      <c r="BP43">
        <v>0.19750000000000001</v>
      </c>
      <c r="BQ43">
        <v>0.33660000000000001</v>
      </c>
      <c r="BR43" s="3">
        <f t="shared" si="14"/>
        <v>0.24143333333333336</v>
      </c>
      <c r="BS43">
        <v>0.217</v>
      </c>
      <c r="BT43">
        <v>0.20760000000000001</v>
      </c>
      <c r="BU43">
        <v>0.2056</v>
      </c>
      <c r="BV43" s="3">
        <f t="shared" si="15"/>
        <v>0.21006666666666665</v>
      </c>
    </row>
    <row r="44" spans="2:74" x14ac:dyDescent="0.25">
      <c r="B44">
        <v>40</v>
      </c>
      <c r="C44">
        <v>0.22289999999999999</v>
      </c>
      <c r="D44">
        <v>0.19869999999999999</v>
      </c>
      <c r="E44">
        <v>0.21560000000000001</v>
      </c>
      <c r="F44" s="3">
        <f t="shared" si="0"/>
        <v>0.21240000000000001</v>
      </c>
      <c r="I44">
        <v>0.22059999999999999</v>
      </c>
      <c r="J44" s="3">
        <f t="shared" si="1"/>
        <v>0.22059999999999999</v>
      </c>
      <c r="K44">
        <v>0.25619999999999998</v>
      </c>
      <c r="L44">
        <v>0.251</v>
      </c>
      <c r="M44">
        <v>0.252</v>
      </c>
      <c r="N44" s="3">
        <f t="shared" si="2"/>
        <v>0.25306666666666666</v>
      </c>
      <c r="O44">
        <v>0.2485</v>
      </c>
      <c r="P44">
        <v>0.25219999999999998</v>
      </c>
      <c r="Q44">
        <v>0.25430000000000003</v>
      </c>
      <c r="R44" s="3">
        <f t="shared" si="3"/>
        <v>0.25166666666666665</v>
      </c>
      <c r="S44">
        <v>0.2394</v>
      </c>
      <c r="T44">
        <v>0.2424</v>
      </c>
      <c r="U44">
        <v>0.2462</v>
      </c>
      <c r="V44" s="3">
        <f t="shared" si="16"/>
        <v>0.24266666666666667</v>
      </c>
      <c r="W44">
        <v>0.24210000000000001</v>
      </c>
      <c r="X44">
        <v>0.24030000000000001</v>
      </c>
      <c r="Y44">
        <v>0.24440000000000001</v>
      </c>
      <c r="Z44" s="3">
        <f t="shared" si="17"/>
        <v>0.24226666666666671</v>
      </c>
      <c r="AA44">
        <v>0.21390000000000001</v>
      </c>
      <c r="AB44">
        <v>0.21249999999999999</v>
      </c>
      <c r="AC44">
        <v>0.21329999999999999</v>
      </c>
      <c r="AD44" s="3">
        <f t="shared" si="4"/>
        <v>0.2132333333333333</v>
      </c>
      <c r="AE44">
        <v>0.24</v>
      </c>
      <c r="AG44">
        <v>0.23699999999999999</v>
      </c>
      <c r="AH44" s="3">
        <f t="shared" si="5"/>
        <v>0.23849999999999999</v>
      </c>
      <c r="AI44">
        <v>0.26669999999999999</v>
      </c>
      <c r="AJ44">
        <v>0.25040000000000001</v>
      </c>
      <c r="AK44">
        <v>0.26790000000000003</v>
      </c>
      <c r="AL44" s="3">
        <f t="shared" si="6"/>
        <v>0.26166666666666666</v>
      </c>
      <c r="AM44">
        <v>0.25869999999999999</v>
      </c>
      <c r="AN44">
        <v>0.26200000000000001</v>
      </c>
      <c r="AO44">
        <v>0.26169999999999999</v>
      </c>
      <c r="AP44" s="3">
        <f t="shared" si="7"/>
        <v>0.26079999999999998</v>
      </c>
      <c r="AQ44">
        <v>0.30349999999999999</v>
      </c>
      <c r="AR44">
        <v>0.29670000000000002</v>
      </c>
      <c r="AS44">
        <v>0.2964</v>
      </c>
      <c r="AT44" s="3">
        <f t="shared" si="8"/>
        <v>0.29886666666666667</v>
      </c>
      <c r="AU44">
        <v>0.30170000000000002</v>
      </c>
      <c r="AV44">
        <v>0.32440000000000002</v>
      </c>
      <c r="AW44">
        <v>0.31069999999999998</v>
      </c>
      <c r="AX44" s="3">
        <f t="shared" si="9"/>
        <v>0.31226666666666669</v>
      </c>
      <c r="AY44">
        <v>0.2457</v>
      </c>
      <c r="AZ44">
        <v>0.2465</v>
      </c>
      <c r="BA44">
        <v>0.24560000000000001</v>
      </c>
      <c r="BB44" s="3">
        <f t="shared" si="10"/>
        <v>0.24593333333333334</v>
      </c>
      <c r="BC44">
        <v>0.2447</v>
      </c>
      <c r="BD44">
        <v>0.2472</v>
      </c>
      <c r="BE44">
        <v>0.2485</v>
      </c>
      <c r="BF44" s="3">
        <f t="shared" si="11"/>
        <v>0.24679999999999999</v>
      </c>
      <c r="BG44">
        <v>0.25600000000000001</v>
      </c>
      <c r="BH44">
        <v>0.25929999999999997</v>
      </c>
      <c r="BI44">
        <v>0.2505</v>
      </c>
      <c r="BJ44" s="3">
        <f t="shared" si="12"/>
        <v>0.2552666666666667</v>
      </c>
      <c r="BK44">
        <v>0.25769999999999998</v>
      </c>
      <c r="BL44">
        <v>0.2787</v>
      </c>
      <c r="BM44">
        <v>0.25990000000000002</v>
      </c>
      <c r="BN44" s="3">
        <f t="shared" si="13"/>
        <v>0.26543333333333335</v>
      </c>
      <c r="BO44">
        <v>0.19020000000000001</v>
      </c>
      <c r="BP44">
        <v>0.19739999999999999</v>
      </c>
      <c r="BQ44">
        <v>0.33579999999999999</v>
      </c>
      <c r="BR44" s="3">
        <f t="shared" si="14"/>
        <v>0.24113333333333334</v>
      </c>
      <c r="BS44">
        <v>0.217</v>
      </c>
      <c r="BT44">
        <v>0.2074</v>
      </c>
      <c r="BU44">
        <v>0.20519999999999999</v>
      </c>
      <c r="BV44" s="3">
        <f t="shared" si="15"/>
        <v>0.20986666666666665</v>
      </c>
    </row>
    <row r="45" spans="2:74" x14ac:dyDescent="0.25">
      <c r="F45" s="3"/>
      <c r="J45" s="3"/>
      <c r="N45" s="3"/>
      <c r="R45" s="3"/>
      <c r="V45" s="3"/>
      <c r="Z45" s="3"/>
      <c r="AD45" s="3"/>
      <c r="AH45" s="3"/>
      <c r="AL45" s="3"/>
      <c r="AP45" s="3"/>
      <c r="AT45" s="3"/>
      <c r="AX45" s="3"/>
      <c r="BB45" s="3"/>
      <c r="BF45" s="3"/>
      <c r="BJ45" s="3"/>
      <c r="BN45" s="3"/>
      <c r="BR45" s="3"/>
      <c r="BV45" s="3"/>
    </row>
    <row r="69" spans="10:14" x14ac:dyDescent="0.25">
      <c r="K69" s="138" t="s">
        <v>467</v>
      </c>
      <c r="L69" s="138" t="s">
        <v>465</v>
      </c>
      <c r="M69" s="138" t="s">
        <v>466</v>
      </c>
    </row>
    <row r="70" spans="10:14" x14ac:dyDescent="0.25">
      <c r="J70" s="218" t="s">
        <v>506</v>
      </c>
      <c r="L70" s="138">
        <f>SLOPE(F5:F19,B5:B19)</f>
        <v>-5.3713095238095213E-3</v>
      </c>
      <c r="M70" s="138">
        <f>SLOPE(J4:J6,B4:B6)</f>
        <v>-3.4899999999999987E-2</v>
      </c>
    </row>
    <row r="71" spans="10:14" x14ac:dyDescent="0.25">
      <c r="J71" s="218" t="s">
        <v>515</v>
      </c>
      <c r="L71" s="138">
        <f>SLOPE(N5:N14,B5:B14)</f>
        <v>-6.4531313131313195E-3</v>
      </c>
      <c r="M71" s="138">
        <f>SLOPE(R4:R5,B4:B5)</f>
        <v>-4.7866666666666668E-2</v>
      </c>
    </row>
    <row r="72" spans="10:14" x14ac:dyDescent="0.25">
      <c r="J72" s="218" t="s">
        <v>514</v>
      </c>
      <c r="L72" s="138">
        <f>SLOPE(V5:V12,B5:B12)</f>
        <v>-6.7170634920634947E-3</v>
      </c>
      <c r="M72" s="138">
        <f>SLOPE(Z4:Z6,B4:B6)</f>
        <v>-3.6533333333333334E-2</v>
      </c>
    </row>
    <row r="73" spans="10:14" x14ac:dyDescent="0.25">
      <c r="J73" s="218" t="s">
        <v>487</v>
      </c>
      <c r="L73" s="138">
        <f>SLOPE(AD5:AD22,B5:B22)</f>
        <v>-5.6164086687306497E-3</v>
      </c>
      <c r="M73" s="138">
        <f>SLOPE(AH5:AH10,B5:B10)</f>
        <v>-5.7857142857142873E-3</v>
      </c>
      <c r="N73">
        <f>M73-L73</f>
        <v>-1.6930561698363759E-4</v>
      </c>
    </row>
    <row r="74" spans="10:14" x14ac:dyDescent="0.25">
      <c r="J74" s="219" t="s">
        <v>516</v>
      </c>
      <c r="L74" s="138">
        <f>SLOPE(AL5:AL30,B5:B30)</f>
        <v>-3.881037037037037E-3</v>
      </c>
      <c r="M74" s="138">
        <f>SLOPE(AP6:AP34,B6:B34)</f>
        <v>-3.8426436781609191E-3</v>
      </c>
      <c r="N74">
        <f t="shared" ref="N74:N76" si="18">M74-L74</f>
        <v>3.8393358876117906E-5</v>
      </c>
    </row>
    <row r="75" spans="10:14" x14ac:dyDescent="0.25">
      <c r="J75" s="219" t="s">
        <v>512</v>
      </c>
      <c r="L75" s="138">
        <f>SLOPE(AT5:AT16,B5:B16)</f>
        <v>-7.3589743589743545E-3</v>
      </c>
      <c r="M75" s="138">
        <f>SLOPE(AX4:AX18,B4:B18)</f>
        <v>-7.2804761904761914E-3</v>
      </c>
      <c r="N75">
        <f t="shared" si="18"/>
        <v>7.8498168498163101E-5</v>
      </c>
    </row>
    <row r="76" spans="10:14" x14ac:dyDescent="0.25">
      <c r="J76" s="219" t="s">
        <v>513</v>
      </c>
      <c r="L76" s="138">
        <f>SLOPE(BB5:BB14,B5:B14)</f>
        <v>-7.0515151515151524E-3</v>
      </c>
      <c r="M76" s="138">
        <f>SLOPE(BF8:BF14,B8:B14)</f>
        <v>-6.9928571428571496E-3</v>
      </c>
      <c r="N76">
        <f t="shared" si="18"/>
        <v>5.8658008658002761E-5</v>
      </c>
    </row>
    <row r="77" spans="10:14" x14ac:dyDescent="0.25">
      <c r="J77" s="219" t="s">
        <v>517</v>
      </c>
      <c r="L77" s="138">
        <f>SLOPE(BJ5:BJ22,B5:B22)</f>
        <v>-4.3981768145854834E-3</v>
      </c>
      <c r="M77" s="138">
        <f>SLOPE(BN8:BN17,B8:B17)</f>
        <v>-4.5290909090909088E-3</v>
      </c>
    </row>
    <row r="78" spans="10:14" x14ac:dyDescent="0.25">
      <c r="J78" s="219" t="s">
        <v>470</v>
      </c>
      <c r="L78" s="138">
        <f>SLOPE(BR5:BR11,B5:B11)</f>
        <v>-5.233333333333326E-3</v>
      </c>
      <c r="M78" s="138">
        <f>SLOPE(BV4:BV10,B4:B10)</f>
        <v>-6.6488095238095195E-3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CT49"/>
  <sheetViews>
    <sheetView topLeftCell="A22" workbookViewId="0">
      <selection activeCell="AJ4" sqref="AJ4:AL44"/>
    </sheetView>
  </sheetViews>
  <sheetFormatPr defaultRowHeight="15" x14ac:dyDescent="0.25"/>
  <sheetData>
    <row r="1" spans="1:98" x14ac:dyDescent="0.25">
      <c r="A1" t="s">
        <v>419</v>
      </c>
    </row>
    <row r="2" spans="1:98" x14ac:dyDescent="0.25">
      <c r="A2" t="s">
        <v>418</v>
      </c>
      <c r="B2" t="s">
        <v>417</v>
      </c>
      <c r="C2" t="s">
        <v>416</v>
      </c>
      <c r="D2" t="s">
        <v>415</v>
      </c>
      <c r="E2" t="s">
        <v>414</v>
      </c>
      <c r="F2" t="s">
        <v>413</v>
      </c>
      <c r="G2" t="s">
        <v>412</v>
      </c>
      <c r="H2" t="s">
        <v>411</v>
      </c>
      <c r="I2">
        <v>41</v>
      </c>
      <c r="J2">
        <v>2400</v>
      </c>
      <c r="K2">
        <v>60</v>
      </c>
      <c r="O2">
        <v>1</v>
      </c>
      <c r="P2">
        <v>340</v>
      </c>
      <c r="Q2">
        <v>1</v>
      </c>
      <c r="R2">
        <v>12</v>
      </c>
      <c r="S2">
        <v>96</v>
      </c>
      <c r="T2">
        <v>1</v>
      </c>
      <c r="U2">
        <v>6</v>
      </c>
    </row>
    <row r="3" spans="1:98" x14ac:dyDescent="0.25">
      <c r="A3" t="s">
        <v>410</v>
      </c>
      <c r="B3" t="s">
        <v>409</v>
      </c>
      <c r="C3" t="s">
        <v>408</v>
      </c>
      <c r="D3" t="s">
        <v>407</v>
      </c>
      <c r="E3" t="s">
        <v>406</v>
      </c>
      <c r="F3" t="s">
        <v>405</v>
      </c>
      <c r="G3" t="s">
        <v>404</v>
      </c>
      <c r="H3" t="s">
        <v>403</v>
      </c>
      <c r="I3" t="s">
        <v>402</v>
      </c>
      <c r="J3" t="s">
        <v>401</v>
      </c>
      <c r="K3" t="s">
        <v>400</v>
      </c>
      <c r="L3" t="s">
        <v>399</v>
      </c>
      <c r="M3" t="s">
        <v>398</v>
      </c>
      <c r="N3" t="s">
        <v>397</v>
      </c>
      <c r="O3" t="s">
        <v>133</v>
      </c>
      <c r="P3" t="s">
        <v>135</v>
      </c>
      <c r="Q3" t="s">
        <v>137</v>
      </c>
      <c r="R3" t="s">
        <v>139</v>
      </c>
      <c r="S3" t="s">
        <v>141</v>
      </c>
      <c r="T3" t="s">
        <v>143</v>
      </c>
      <c r="U3" t="s">
        <v>145</v>
      </c>
      <c r="V3" t="s">
        <v>396</v>
      </c>
      <c r="W3" t="s">
        <v>395</v>
      </c>
      <c r="X3" t="s">
        <v>394</v>
      </c>
      <c r="Y3" t="s">
        <v>393</v>
      </c>
      <c r="Z3" t="s">
        <v>392</v>
      </c>
      <c r="AA3" t="s">
        <v>391</v>
      </c>
      <c r="AB3" t="s">
        <v>390</v>
      </c>
      <c r="AC3" t="s">
        <v>389</v>
      </c>
      <c r="AD3" t="s">
        <v>388</v>
      </c>
      <c r="AE3" t="s">
        <v>387</v>
      </c>
      <c r="AF3" t="s">
        <v>386</v>
      </c>
      <c r="AG3" t="s">
        <v>385</v>
      </c>
      <c r="AH3" t="s">
        <v>384</v>
      </c>
      <c r="AI3" t="s">
        <v>383</v>
      </c>
      <c r="AJ3" t="s">
        <v>382</v>
      </c>
      <c r="AK3" t="s">
        <v>381</v>
      </c>
      <c r="AL3" t="s">
        <v>380</v>
      </c>
      <c r="AM3" t="s">
        <v>379</v>
      </c>
      <c r="AN3" t="s">
        <v>378</v>
      </c>
      <c r="AO3" t="s">
        <v>377</v>
      </c>
      <c r="AP3" t="s">
        <v>376</v>
      </c>
      <c r="AQ3" t="s">
        <v>375</v>
      </c>
      <c r="AR3" t="s">
        <v>374</v>
      </c>
      <c r="AS3" t="s">
        <v>373</v>
      </c>
      <c r="AT3" t="s">
        <v>372</v>
      </c>
      <c r="AU3" t="s">
        <v>371</v>
      </c>
      <c r="AV3" t="s">
        <v>370</v>
      </c>
      <c r="AW3" t="s">
        <v>369</v>
      </c>
      <c r="AX3" t="s">
        <v>368</v>
      </c>
      <c r="AY3" t="s">
        <v>134</v>
      </c>
      <c r="AZ3" t="s">
        <v>136</v>
      </c>
      <c r="BA3" t="s">
        <v>138</v>
      </c>
      <c r="BB3" t="s">
        <v>140</v>
      </c>
      <c r="BC3" t="s">
        <v>142</v>
      </c>
      <c r="BD3" t="s">
        <v>144</v>
      </c>
      <c r="BE3" t="s">
        <v>146</v>
      </c>
      <c r="BF3" t="s">
        <v>367</v>
      </c>
      <c r="BG3" t="s">
        <v>366</v>
      </c>
      <c r="BH3" t="s">
        <v>365</v>
      </c>
      <c r="BI3" t="s">
        <v>364</v>
      </c>
      <c r="BJ3" t="s">
        <v>363</v>
      </c>
      <c r="BK3" t="s">
        <v>362</v>
      </c>
      <c r="BL3" t="s">
        <v>361</v>
      </c>
      <c r="BM3" t="s">
        <v>360</v>
      </c>
      <c r="BN3" t="s">
        <v>359</v>
      </c>
      <c r="BO3" t="s">
        <v>358</v>
      </c>
      <c r="BP3" t="s">
        <v>357</v>
      </c>
      <c r="BQ3" t="s">
        <v>356</v>
      </c>
      <c r="BR3" t="s">
        <v>355</v>
      </c>
      <c r="BS3" t="s">
        <v>354</v>
      </c>
      <c r="BT3" t="s">
        <v>353</v>
      </c>
      <c r="BU3" t="s">
        <v>352</v>
      </c>
      <c r="BV3" t="s">
        <v>351</v>
      </c>
      <c r="BW3" t="s">
        <v>350</v>
      </c>
      <c r="BX3" t="s">
        <v>349</v>
      </c>
      <c r="BY3" t="s">
        <v>348</v>
      </c>
      <c r="BZ3" t="s">
        <v>347</v>
      </c>
      <c r="CA3" t="s">
        <v>346</v>
      </c>
      <c r="CB3" t="s">
        <v>345</v>
      </c>
      <c r="CC3" t="s">
        <v>344</v>
      </c>
      <c r="CD3" t="s">
        <v>343</v>
      </c>
      <c r="CE3" t="s">
        <v>342</v>
      </c>
      <c r="CF3" t="s">
        <v>341</v>
      </c>
      <c r="CG3" t="s">
        <v>340</v>
      </c>
      <c r="CH3" t="s">
        <v>339</v>
      </c>
      <c r="CI3" t="s">
        <v>338</v>
      </c>
      <c r="CJ3" t="s">
        <v>337</v>
      </c>
      <c r="CK3" t="s">
        <v>336</v>
      </c>
      <c r="CL3" t="s">
        <v>335</v>
      </c>
      <c r="CM3" t="s">
        <v>334</v>
      </c>
      <c r="CN3" t="s">
        <v>333</v>
      </c>
      <c r="CO3" t="s">
        <v>332</v>
      </c>
      <c r="CP3" t="s">
        <v>331</v>
      </c>
      <c r="CQ3" t="s">
        <v>330</v>
      </c>
      <c r="CR3" t="s">
        <v>329</v>
      </c>
      <c r="CS3" t="s">
        <v>328</v>
      </c>
      <c r="CT3" t="s">
        <v>327</v>
      </c>
    </row>
    <row r="4" spans="1:98" x14ac:dyDescent="0.25">
      <c r="A4" s="137">
        <v>0</v>
      </c>
      <c r="B4">
        <v>25</v>
      </c>
      <c r="C4">
        <v>0.41170000000000001</v>
      </c>
      <c r="D4">
        <v>0.38569999999999999</v>
      </c>
      <c r="E4">
        <v>0.39340000000000003</v>
      </c>
      <c r="F4">
        <v>0.43440000000000001</v>
      </c>
      <c r="G4">
        <v>0.41839999999999999</v>
      </c>
      <c r="H4">
        <v>0.4239</v>
      </c>
      <c r="I4">
        <v>0.43469999999999998</v>
      </c>
      <c r="J4">
        <v>0.42970000000000003</v>
      </c>
      <c r="K4">
        <v>0.4461</v>
      </c>
      <c r="L4">
        <v>0.45079999999999998</v>
      </c>
      <c r="M4">
        <v>0.44350000000000001</v>
      </c>
      <c r="N4">
        <v>0.45660000000000001</v>
      </c>
      <c r="O4">
        <v>0.40479999999999999</v>
      </c>
      <c r="P4">
        <v>1.5175000000000001</v>
      </c>
      <c r="Q4">
        <v>0.40310000000000001</v>
      </c>
      <c r="R4">
        <v>0.39739999999999998</v>
      </c>
      <c r="S4">
        <v>0.3901</v>
      </c>
      <c r="T4">
        <v>0.37969999999999998</v>
      </c>
      <c r="U4">
        <v>0.38740000000000002</v>
      </c>
      <c r="V4">
        <v>0.40079999999999999</v>
      </c>
      <c r="W4">
        <v>0.40139999999999998</v>
      </c>
      <c r="X4">
        <v>0.36880000000000002</v>
      </c>
      <c r="Y4">
        <v>0.38169999999999998</v>
      </c>
      <c r="Z4">
        <v>0.36919999999999997</v>
      </c>
      <c r="AA4">
        <v>0.51900000000000002</v>
      </c>
      <c r="AB4">
        <v>0.51649999999999996</v>
      </c>
      <c r="AC4">
        <v>0.51380000000000003</v>
      </c>
      <c r="AD4">
        <v>0.50519999999999998</v>
      </c>
      <c r="AE4">
        <v>0.49790000000000001</v>
      </c>
      <c r="AF4">
        <v>0.49170000000000003</v>
      </c>
      <c r="AG4">
        <v>0.52939999999999998</v>
      </c>
      <c r="AH4">
        <v>0.54200000000000004</v>
      </c>
      <c r="AI4">
        <v>0.5222</v>
      </c>
      <c r="AM4">
        <v>0.48259999999999997</v>
      </c>
      <c r="AN4">
        <v>0.5</v>
      </c>
      <c r="AO4">
        <v>0.51029999999999998</v>
      </c>
      <c r="AP4">
        <v>0.48820000000000002</v>
      </c>
      <c r="AQ4">
        <v>0.49070000000000003</v>
      </c>
      <c r="AR4">
        <v>0.49659999999999999</v>
      </c>
      <c r="AS4">
        <v>0.52010000000000001</v>
      </c>
      <c r="AT4">
        <v>0.52529999999999999</v>
      </c>
      <c r="AU4">
        <v>0.52939999999999998</v>
      </c>
      <c r="AY4">
        <v>0.50380000000000003</v>
      </c>
      <c r="AZ4">
        <v>0.5121</v>
      </c>
      <c r="BA4">
        <v>0.50570000000000004</v>
      </c>
      <c r="BB4">
        <v>0.48380000000000001</v>
      </c>
      <c r="BC4">
        <v>0.4748</v>
      </c>
      <c r="BD4">
        <v>0.47389999999999999</v>
      </c>
      <c r="BE4">
        <v>0.46239999999999998</v>
      </c>
      <c r="BF4">
        <v>0.45810000000000001</v>
      </c>
      <c r="BG4">
        <v>0.45910000000000001</v>
      </c>
      <c r="BK4">
        <v>0.4889</v>
      </c>
      <c r="BL4">
        <v>0.49640000000000001</v>
      </c>
      <c r="BM4">
        <v>0.49159999999999998</v>
      </c>
      <c r="BN4">
        <v>0.48270000000000002</v>
      </c>
      <c r="BO4">
        <v>0.90820000000000001</v>
      </c>
      <c r="BP4">
        <v>0.46579999999999999</v>
      </c>
      <c r="BQ4">
        <v>0.4516</v>
      </c>
      <c r="BR4">
        <v>0.47010000000000002</v>
      </c>
      <c r="BS4">
        <v>0.4546</v>
      </c>
    </row>
    <row r="5" spans="1:98" x14ac:dyDescent="0.25">
      <c r="A5" s="137">
        <v>6.9444444444444447E-4</v>
      </c>
      <c r="B5">
        <v>25</v>
      </c>
      <c r="C5">
        <v>0.41360000000000002</v>
      </c>
      <c r="D5">
        <v>0.38719999999999999</v>
      </c>
      <c r="E5">
        <v>0.39369999999999999</v>
      </c>
      <c r="F5">
        <v>0.433</v>
      </c>
      <c r="G5">
        <v>0.4173</v>
      </c>
      <c r="H5">
        <v>0.42209999999999998</v>
      </c>
      <c r="I5">
        <v>0.43319999999999997</v>
      </c>
      <c r="J5">
        <v>0.4274</v>
      </c>
      <c r="K5">
        <v>0.44450000000000001</v>
      </c>
      <c r="L5">
        <v>0.44750000000000001</v>
      </c>
      <c r="M5">
        <v>0.44059999999999999</v>
      </c>
      <c r="N5">
        <v>0.45329999999999998</v>
      </c>
      <c r="O5">
        <v>0.40110000000000001</v>
      </c>
      <c r="P5">
        <v>1.5229999999999999</v>
      </c>
      <c r="Q5">
        <v>0.40279999999999999</v>
      </c>
      <c r="R5">
        <v>0.35920000000000002</v>
      </c>
      <c r="S5">
        <v>0.35339999999999999</v>
      </c>
      <c r="T5">
        <v>0.3422</v>
      </c>
      <c r="U5">
        <v>0.35</v>
      </c>
      <c r="V5">
        <v>0.3624</v>
      </c>
      <c r="W5">
        <v>0.36899999999999999</v>
      </c>
      <c r="X5">
        <v>0.33460000000000001</v>
      </c>
      <c r="Y5">
        <v>0.34050000000000002</v>
      </c>
      <c r="Z5">
        <v>0.33660000000000001</v>
      </c>
      <c r="AA5">
        <v>0.51480000000000004</v>
      </c>
      <c r="AB5">
        <v>0.5131</v>
      </c>
      <c r="AC5">
        <v>0.51070000000000004</v>
      </c>
      <c r="AD5">
        <v>0.50280000000000002</v>
      </c>
      <c r="AE5">
        <v>0.49459999999999998</v>
      </c>
      <c r="AF5">
        <v>0.48880000000000001</v>
      </c>
      <c r="AG5">
        <v>0.5252</v>
      </c>
      <c r="AH5">
        <v>0.53610000000000002</v>
      </c>
      <c r="AI5">
        <v>0.51629999999999998</v>
      </c>
      <c r="AM5">
        <v>0.4753</v>
      </c>
      <c r="AN5">
        <v>0.49159999999999998</v>
      </c>
      <c r="AO5">
        <v>0.50260000000000005</v>
      </c>
      <c r="AP5">
        <v>0.48509999999999998</v>
      </c>
      <c r="AQ5">
        <v>0.48559999999999998</v>
      </c>
      <c r="AR5">
        <v>0.4904</v>
      </c>
      <c r="AS5">
        <v>0.51129999999999998</v>
      </c>
      <c r="AT5">
        <v>0.51739999999999997</v>
      </c>
      <c r="AU5">
        <v>0.51619999999999999</v>
      </c>
      <c r="AY5">
        <v>0.49940000000000001</v>
      </c>
      <c r="AZ5">
        <v>0.50180000000000002</v>
      </c>
      <c r="BA5">
        <v>0.50039999999999996</v>
      </c>
      <c r="BB5">
        <v>0.48180000000000001</v>
      </c>
      <c r="BC5">
        <v>0.47220000000000001</v>
      </c>
      <c r="BD5">
        <v>0.46989999999999998</v>
      </c>
      <c r="BE5">
        <v>0.46179999999999999</v>
      </c>
      <c r="BF5">
        <v>0.45679999999999998</v>
      </c>
      <c r="BG5">
        <v>0.45760000000000001</v>
      </c>
      <c r="BK5">
        <v>0.48170000000000002</v>
      </c>
      <c r="BL5">
        <v>0.48880000000000001</v>
      </c>
      <c r="BM5">
        <v>0.48409999999999997</v>
      </c>
      <c r="BN5">
        <v>0.47620000000000001</v>
      </c>
      <c r="BO5">
        <v>0.92410000000000003</v>
      </c>
      <c r="BP5">
        <v>0.46029999999999999</v>
      </c>
      <c r="BQ5">
        <v>0.44540000000000002</v>
      </c>
      <c r="BR5">
        <v>0.43690000000000001</v>
      </c>
      <c r="BS5">
        <v>0.4471</v>
      </c>
    </row>
    <row r="6" spans="1:98" x14ac:dyDescent="0.25">
      <c r="A6" s="137">
        <v>1.3888888888888889E-3</v>
      </c>
      <c r="B6">
        <v>25</v>
      </c>
      <c r="C6">
        <v>0.41249999999999998</v>
      </c>
      <c r="D6">
        <v>0.38679999999999998</v>
      </c>
      <c r="E6">
        <v>0.39340000000000003</v>
      </c>
      <c r="F6">
        <v>0.42949999999999999</v>
      </c>
      <c r="G6">
        <v>0.4133</v>
      </c>
      <c r="H6">
        <v>0.41860000000000003</v>
      </c>
      <c r="I6">
        <v>0.42959999999999998</v>
      </c>
      <c r="J6">
        <v>0.42349999999999999</v>
      </c>
      <c r="K6">
        <v>0.44090000000000001</v>
      </c>
      <c r="L6">
        <v>0.44330000000000003</v>
      </c>
      <c r="M6">
        <v>0.43569999999999998</v>
      </c>
      <c r="N6">
        <v>0.44879999999999998</v>
      </c>
      <c r="O6">
        <v>0.40089999999999998</v>
      </c>
      <c r="P6">
        <v>1.577</v>
      </c>
      <c r="Q6">
        <v>0.40289999999999998</v>
      </c>
      <c r="R6">
        <v>0.32069999999999999</v>
      </c>
      <c r="S6">
        <v>0.31669999999999998</v>
      </c>
      <c r="T6">
        <v>0.307</v>
      </c>
      <c r="U6">
        <v>0.31519999999999998</v>
      </c>
      <c r="V6">
        <v>0.31769999999999998</v>
      </c>
      <c r="W6">
        <v>0.33239999999999997</v>
      </c>
      <c r="X6">
        <v>0.3024</v>
      </c>
      <c r="Y6">
        <v>0.31130000000000002</v>
      </c>
      <c r="Z6">
        <v>0.31309999999999999</v>
      </c>
      <c r="AA6">
        <v>0.50770000000000004</v>
      </c>
      <c r="AB6">
        <v>0.50600000000000001</v>
      </c>
      <c r="AC6">
        <v>0.50429999999999997</v>
      </c>
      <c r="AD6">
        <v>0.49830000000000002</v>
      </c>
      <c r="AE6">
        <v>0.49120000000000003</v>
      </c>
      <c r="AF6">
        <v>0.48470000000000002</v>
      </c>
      <c r="AG6">
        <v>0.51870000000000005</v>
      </c>
      <c r="AH6">
        <v>0.5292</v>
      </c>
      <c r="AI6">
        <v>0.5101</v>
      </c>
      <c r="AM6">
        <v>0.46739999999999998</v>
      </c>
      <c r="AN6">
        <v>0.48380000000000001</v>
      </c>
      <c r="AO6">
        <v>0.49430000000000002</v>
      </c>
      <c r="AP6">
        <v>0.47939999999999999</v>
      </c>
      <c r="AQ6">
        <v>0.48099999999999998</v>
      </c>
      <c r="AR6">
        <v>0.4839</v>
      </c>
      <c r="AS6">
        <v>0.50309999999999999</v>
      </c>
      <c r="AT6">
        <v>0.50760000000000005</v>
      </c>
      <c r="AU6">
        <v>0.50639999999999996</v>
      </c>
      <c r="AY6">
        <v>0.49249999999999999</v>
      </c>
      <c r="AZ6">
        <v>0.49669999999999997</v>
      </c>
      <c r="BA6">
        <v>0.4955</v>
      </c>
      <c r="BB6">
        <v>0.47599999999999998</v>
      </c>
      <c r="BC6">
        <v>0.46660000000000001</v>
      </c>
      <c r="BD6">
        <v>0.46429999999999999</v>
      </c>
      <c r="BE6">
        <v>0.45710000000000001</v>
      </c>
      <c r="BF6">
        <v>0.45350000000000001</v>
      </c>
      <c r="BG6">
        <v>0.45400000000000001</v>
      </c>
      <c r="BK6">
        <v>0.47499999999999998</v>
      </c>
      <c r="BL6">
        <v>0.48170000000000002</v>
      </c>
      <c r="BM6">
        <v>0.47789999999999999</v>
      </c>
      <c r="BN6">
        <v>0.46820000000000001</v>
      </c>
      <c r="BO6">
        <v>0.45810000000000001</v>
      </c>
      <c r="BP6">
        <v>0.45279999999999998</v>
      </c>
      <c r="BQ6">
        <v>0.44090000000000001</v>
      </c>
      <c r="BR6">
        <v>0.43030000000000002</v>
      </c>
      <c r="BS6">
        <v>0.44109999999999999</v>
      </c>
    </row>
    <row r="7" spans="1:98" x14ac:dyDescent="0.25">
      <c r="A7" s="137">
        <v>2.0833333333333333E-3</v>
      </c>
      <c r="B7">
        <v>25</v>
      </c>
      <c r="C7">
        <v>0.41310000000000002</v>
      </c>
      <c r="D7">
        <v>0.38629999999999998</v>
      </c>
      <c r="E7">
        <v>0.39279999999999998</v>
      </c>
      <c r="F7">
        <v>0.42499999999999999</v>
      </c>
      <c r="G7">
        <v>0.40920000000000001</v>
      </c>
      <c r="H7">
        <v>0.41410000000000002</v>
      </c>
      <c r="I7">
        <v>0.4254</v>
      </c>
      <c r="J7">
        <v>0.41959999999999997</v>
      </c>
      <c r="K7">
        <v>0.43630000000000002</v>
      </c>
      <c r="L7">
        <v>0.43919999999999998</v>
      </c>
      <c r="M7">
        <v>0.43140000000000001</v>
      </c>
      <c r="N7">
        <v>0.44390000000000002</v>
      </c>
      <c r="O7">
        <v>0.4002</v>
      </c>
      <c r="P7">
        <v>1.5629999999999999</v>
      </c>
      <c r="Q7">
        <v>0.40279999999999999</v>
      </c>
      <c r="R7">
        <v>0.28960000000000002</v>
      </c>
      <c r="S7">
        <v>0.28789999999999999</v>
      </c>
      <c r="T7">
        <v>0.28199999999999997</v>
      </c>
      <c r="U7">
        <v>0.29189999999999999</v>
      </c>
      <c r="V7">
        <v>0.29330000000000001</v>
      </c>
      <c r="W7">
        <v>0.30449999999999999</v>
      </c>
      <c r="X7">
        <v>0.29089999999999999</v>
      </c>
      <c r="Y7">
        <v>0.3004</v>
      </c>
      <c r="Z7">
        <v>0.30620000000000003</v>
      </c>
      <c r="AA7">
        <v>0.50009999999999999</v>
      </c>
      <c r="AB7">
        <v>0.50029999999999997</v>
      </c>
      <c r="AC7">
        <v>0.49740000000000001</v>
      </c>
      <c r="AD7">
        <v>0.49299999999999999</v>
      </c>
      <c r="AE7">
        <v>0.48659999999999998</v>
      </c>
      <c r="AF7">
        <v>0.47899999999999998</v>
      </c>
      <c r="AG7">
        <v>0.51160000000000005</v>
      </c>
      <c r="AH7">
        <v>0.5222</v>
      </c>
      <c r="AI7">
        <v>0.50419999999999998</v>
      </c>
      <c r="AM7">
        <v>0.45789999999999997</v>
      </c>
      <c r="AN7">
        <v>0.47510000000000002</v>
      </c>
      <c r="AO7">
        <v>0.48620000000000002</v>
      </c>
      <c r="AP7">
        <v>0.47249999999999998</v>
      </c>
      <c r="AQ7">
        <v>0.47360000000000002</v>
      </c>
      <c r="AR7">
        <v>0.47910000000000003</v>
      </c>
      <c r="AS7">
        <v>0.49309999999999998</v>
      </c>
      <c r="AT7">
        <v>0.49859999999999999</v>
      </c>
      <c r="AU7">
        <v>0.50009999999999999</v>
      </c>
      <c r="AY7">
        <v>0.48570000000000002</v>
      </c>
      <c r="AZ7">
        <v>0.48920000000000002</v>
      </c>
      <c r="BA7">
        <v>0.48859999999999998</v>
      </c>
      <c r="BB7">
        <v>0.46929999999999999</v>
      </c>
      <c r="BC7">
        <v>0.46060000000000001</v>
      </c>
      <c r="BD7">
        <v>0.45800000000000002</v>
      </c>
      <c r="BE7">
        <v>0.45200000000000001</v>
      </c>
      <c r="BF7">
        <v>0.44879999999999998</v>
      </c>
      <c r="BG7">
        <v>0.4476</v>
      </c>
      <c r="BK7">
        <v>0.4667</v>
      </c>
      <c r="BL7">
        <v>0.47349999999999998</v>
      </c>
      <c r="BM7">
        <v>0.47039999999999998</v>
      </c>
      <c r="BN7">
        <v>0.44369999999999998</v>
      </c>
      <c r="BO7">
        <v>0.45040000000000002</v>
      </c>
      <c r="BP7">
        <v>0.44569999999999999</v>
      </c>
      <c r="BQ7">
        <v>0.4355</v>
      </c>
      <c r="BR7">
        <v>0.42359999999999998</v>
      </c>
      <c r="BS7">
        <v>0.43540000000000001</v>
      </c>
    </row>
    <row r="8" spans="1:98" x14ac:dyDescent="0.25">
      <c r="A8" s="137">
        <v>2.7777777777777779E-3</v>
      </c>
      <c r="B8">
        <v>25</v>
      </c>
      <c r="C8">
        <v>0.41389999999999999</v>
      </c>
      <c r="D8">
        <v>0.38590000000000002</v>
      </c>
      <c r="E8">
        <v>0.39250000000000002</v>
      </c>
      <c r="F8">
        <v>0.42120000000000002</v>
      </c>
      <c r="G8">
        <v>0.40610000000000002</v>
      </c>
      <c r="H8">
        <v>0.41049999999999998</v>
      </c>
      <c r="I8">
        <v>0.42109999999999997</v>
      </c>
      <c r="J8">
        <v>0.41549999999999998</v>
      </c>
      <c r="K8">
        <v>0.432</v>
      </c>
      <c r="L8">
        <v>0.43409999999999999</v>
      </c>
      <c r="M8">
        <v>0.42699999999999999</v>
      </c>
      <c r="N8">
        <v>0.43930000000000002</v>
      </c>
      <c r="O8">
        <v>0.3997</v>
      </c>
      <c r="P8">
        <v>1.5492999999999999</v>
      </c>
      <c r="Q8">
        <v>0.40250000000000002</v>
      </c>
      <c r="R8">
        <v>0.27610000000000001</v>
      </c>
      <c r="S8">
        <v>0.27689999999999998</v>
      </c>
      <c r="T8">
        <v>0.27400000000000002</v>
      </c>
      <c r="U8">
        <v>0.28449999999999998</v>
      </c>
      <c r="V8">
        <v>0.2848</v>
      </c>
      <c r="W8">
        <v>0.29399999999999998</v>
      </c>
      <c r="X8">
        <v>0.28789999999999999</v>
      </c>
      <c r="Y8">
        <v>0.29820000000000002</v>
      </c>
      <c r="Z8">
        <v>0.3039</v>
      </c>
      <c r="AA8">
        <v>0.49280000000000002</v>
      </c>
      <c r="AB8">
        <v>0.49320000000000003</v>
      </c>
      <c r="AC8">
        <v>0.4904</v>
      </c>
      <c r="AD8">
        <v>0.48749999999999999</v>
      </c>
      <c r="AE8">
        <v>0.4824</v>
      </c>
      <c r="AF8">
        <v>0.47410000000000002</v>
      </c>
      <c r="AG8">
        <v>0.50380000000000003</v>
      </c>
      <c r="AH8">
        <v>0.51500000000000001</v>
      </c>
      <c r="AI8">
        <v>0.49559999999999998</v>
      </c>
      <c r="AM8">
        <v>0.4506</v>
      </c>
      <c r="AN8">
        <v>0.46610000000000001</v>
      </c>
      <c r="AO8">
        <v>0.47799999999999998</v>
      </c>
      <c r="AP8">
        <v>0.46629999999999999</v>
      </c>
      <c r="AQ8">
        <v>0.46710000000000002</v>
      </c>
      <c r="AR8">
        <v>0.47170000000000001</v>
      </c>
      <c r="AS8">
        <v>0.4854</v>
      </c>
      <c r="AT8">
        <v>0.49059999999999998</v>
      </c>
      <c r="AU8">
        <v>0.48899999999999999</v>
      </c>
      <c r="AY8">
        <v>0.47870000000000001</v>
      </c>
      <c r="AZ8">
        <v>0.48249999999999998</v>
      </c>
      <c r="BA8">
        <v>0.4819</v>
      </c>
      <c r="BB8">
        <v>0.46289999999999998</v>
      </c>
      <c r="BC8">
        <v>0.45440000000000003</v>
      </c>
      <c r="BD8">
        <v>0.45169999999999999</v>
      </c>
      <c r="BE8">
        <v>0.44719999999999999</v>
      </c>
      <c r="BF8">
        <v>0.44219999999999998</v>
      </c>
      <c r="BG8">
        <v>0.44259999999999999</v>
      </c>
      <c r="BK8">
        <v>0.45739999999999997</v>
      </c>
      <c r="BL8">
        <v>0.46429999999999999</v>
      </c>
      <c r="BM8">
        <v>0.46160000000000001</v>
      </c>
      <c r="BN8">
        <v>0.43609999999999999</v>
      </c>
      <c r="BO8">
        <v>0.44350000000000001</v>
      </c>
      <c r="BP8">
        <v>0.43880000000000002</v>
      </c>
      <c r="BQ8">
        <v>0.42820000000000003</v>
      </c>
      <c r="BR8">
        <v>0.41870000000000002</v>
      </c>
      <c r="BS8">
        <v>0.4289</v>
      </c>
    </row>
    <row r="9" spans="1:98" x14ac:dyDescent="0.25">
      <c r="A9" s="137">
        <v>3.472222222222222E-3</v>
      </c>
      <c r="B9">
        <v>25</v>
      </c>
      <c r="C9">
        <v>0.4143</v>
      </c>
      <c r="D9">
        <v>0.3856</v>
      </c>
      <c r="E9">
        <v>0.39229999999999998</v>
      </c>
      <c r="F9">
        <v>0.4168</v>
      </c>
      <c r="G9">
        <v>0.40160000000000001</v>
      </c>
      <c r="H9">
        <v>0.40620000000000001</v>
      </c>
      <c r="I9">
        <v>0.4168</v>
      </c>
      <c r="J9">
        <v>0.4113</v>
      </c>
      <c r="K9">
        <v>0.4279</v>
      </c>
      <c r="L9">
        <v>0.42949999999999999</v>
      </c>
      <c r="M9">
        <v>0.42249999999999999</v>
      </c>
      <c r="N9">
        <v>0.43480000000000002</v>
      </c>
      <c r="O9">
        <v>0.39939999999999998</v>
      </c>
      <c r="P9">
        <v>1.5338000000000001</v>
      </c>
      <c r="Q9">
        <v>0.40200000000000002</v>
      </c>
      <c r="R9">
        <v>0.27329999999999999</v>
      </c>
      <c r="S9">
        <v>0.2747</v>
      </c>
      <c r="T9">
        <v>0.27200000000000002</v>
      </c>
      <c r="U9">
        <v>0.28239999999999998</v>
      </c>
      <c r="V9">
        <v>0.28299999999999997</v>
      </c>
      <c r="W9">
        <v>0.2913</v>
      </c>
      <c r="X9">
        <v>0.28620000000000001</v>
      </c>
      <c r="Y9">
        <v>0.2949</v>
      </c>
      <c r="Z9">
        <v>0.30230000000000001</v>
      </c>
      <c r="AA9">
        <v>0.48530000000000001</v>
      </c>
      <c r="AB9">
        <v>0.48599999999999999</v>
      </c>
      <c r="AC9">
        <v>0.4829</v>
      </c>
      <c r="AD9">
        <v>0.48249999999999998</v>
      </c>
      <c r="AE9">
        <v>0.47689999999999999</v>
      </c>
      <c r="AF9">
        <v>0.46860000000000002</v>
      </c>
      <c r="AG9">
        <v>0.49580000000000002</v>
      </c>
      <c r="AH9">
        <v>0.50749999999999995</v>
      </c>
      <c r="AI9">
        <v>0.48959999999999998</v>
      </c>
      <c r="AM9">
        <v>0.44359999999999999</v>
      </c>
      <c r="AN9">
        <v>0.4577</v>
      </c>
      <c r="AO9">
        <v>0.4703</v>
      </c>
      <c r="AP9">
        <v>0.46010000000000001</v>
      </c>
      <c r="AQ9">
        <v>0.46089999999999998</v>
      </c>
      <c r="AR9">
        <v>0.46400000000000002</v>
      </c>
      <c r="AS9">
        <v>0.47889999999999999</v>
      </c>
      <c r="AT9">
        <v>0.48180000000000001</v>
      </c>
      <c r="AU9">
        <v>0.48430000000000001</v>
      </c>
      <c r="AY9">
        <v>0.47120000000000001</v>
      </c>
      <c r="AZ9">
        <v>0.47520000000000001</v>
      </c>
      <c r="BA9">
        <v>0.4748</v>
      </c>
      <c r="BB9">
        <v>0.45610000000000001</v>
      </c>
      <c r="BC9">
        <v>0.44779999999999998</v>
      </c>
      <c r="BD9">
        <v>0.44490000000000002</v>
      </c>
      <c r="BE9">
        <v>0.44140000000000001</v>
      </c>
      <c r="BF9">
        <v>0.43690000000000001</v>
      </c>
      <c r="BG9">
        <v>0.437</v>
      </c>
      <c r="BK9">
        <v>0.4481</v>
      </c>
      <c r="BL9">
        <v>0.45519999999999999</v>
      </c>
      <c r="BM9">
        <v>0.45319999999999999</v>
      </c>
      <c r="BN9">
        <v>0.42909999999999998</v>
      </c>
      <c r="BO9">
        <v>0.43619999999999998</v>
      </c>
      <c r="BP9">
        <v>0.43080000000000002</v>
      </c>
      <c r="BQ9">
        <v>0.42249999999999999</v>
      </c>
      <c r="BR9">
        <v>0.41070000000000001</v>
      </c>
      <c r="BS9">
        <v>0.42349999999999999</v>
      </c>
    </row>
    <row r="10" spans="1:98" x14ac:dyDescent="0.25">
      <c r="A10" s="137">
        <v>4.1666666666666666E-3</v>
      </c>
      <c r="B10">
        <v>25</v>
      </c>
      <c r="C10">
        <v>0.41499999999999998</v>
      </c>
      <c r="D10">
        <v>0.38550000000000001</v>
      </c>
      <c r="E10">
        <v>0.39229999999999998</v>
      </c>
      <c r="F10">
        <v>0.41310000000000002</v>
      </c>
      <c r="G10">
        <v>0.39839999999999998</v>
      </c>
      <c r="H10">
        <v>0.4022</v>
      </c>
      <c r="I10">
        <v>0.41270000000000001</v>
      </c>
      <c r="J10">
        <v>0.4073</v>
      </c>
      <c r="K10">
        <v>0.42359999999999998</v>
      </c>
      <c r="L10">
        <v>0.42459999999999998</v>
      </c>
      <c r="M10">
        <v>0.41799999999999998</v>
      </c>
      <c r="N10">
        <v>0.4304</v>
      </c>
      <c r="O10">
        <v>0.3987</v>
      </c>
      <c r="P10">
        <v>1.5680000000000001</v>
      </c>
      <c r="Q10">
        <v>0.40189999999999998</v>
      </c>
      <c r="R10">
        <v>0.27229999999999999</v>
      </c>
      <c r="S10">
        <v>0.2737</v>
      </c>
      <c r="T10">
        <v>0.27139999999999997</v>
      </c>
      <c r="U10">
        <v>0.28139999999999998</v>
      </c>
      <c r="V10">
        <v>0.28189999999999998</v>
      </c>
      <c r="W10">
        <v>0.28989999999999999</v>
      </c>
      <c r="X10">
        <v>0.28510000000000002</v>
      </c>
      <c r="Y10">
        <v>0.29349999999999998</v>
      </c>
      <c r="Z10">
        <v>0.30059999999999998</v>
      </c>
      <c r="AA10">
        <v>0.47860000000000003</v>
      </c>
      <c r="AB10">
        <v>0.47870000000000001</v>
      </c>
      <c r="AC10">
        <v>0.47549999999999998</v>
      </c>
      <c r="AD10">
        <v>0.47639999999999999</v>
      </c>
      <c r="AE10">
        <v>0.4718</v>
      </c>
      <c r="AF10">
        <v>0.4627</v>
      </c>
      <c r="AG10">
        <v>0.48849999999999999</v>
      </c>
      <c r="AH10">
        <v>0.501</v>
      </c>
      <c r="AI10">
        <v>0.48170000000000002</v>
      </c>
      <c r="AM10">
        <v>0.434</v>
      </c>
      <c r="AN10">
        <v>0.45100000000000001</v>
      </c>
      <c r="AO10">
        <v>0.46189999999999998</v>
      </c>
      <c r="AP10">
        <v>0.45369999999999999</v>
      </c>
      <c r="AQ10">
        <v>0.45400000000000001</v>
      </c>
      <c r="AR10">
        <v>0.4577</v>
      </c>
      <c r="AS10">
        <v>0.46860000000000002</v>
      </c>
      <c r="AT10">
        <v>0.47720000000000001</v>
      </c>
      <c r="AU10">
        <v>0.47349999999999998</v>
      </c>
      <c r="AY10">
        <v>0.46400000000000002</v>
      </c>
      <c r="AZ10">
        <v>0.46850000000000003</v>
      </c>
      <c r="BA10">
        <v>0.46760000000000002</v>
      </c>
      <c r="BB10">
        <v>0.44900000000000001</v>
      </c>
      <c r="BC10">
        <v>0.44069999999999998</v>
      </c>
      <c r="BD10">
        <v>0.43809999999999999</v>
      </c>
      <c r="BE10">
        <v>0.436</v>
      </c>
      <c r="BF10">
        <v>0.43020000000000003</v>
      </c>
      <c r="BG10">
        <v>0.43259999999999998</v>
      </c>
      <c r="BK10">
        <v>0.43890000000000001</v>
      </c>
      <c r="BL10">
        <v>0.44650000000000001</v>
      </c>
      <c r="BM10">
        <v>0.4446</v>
      </c>
      <c r="BN10">
        <v>0.42059999999999997</v>
      </c>
      <c r="BO10">
        <v>0.42820000000000003</v>
      </c>
      <c r="BP10">
        <v>0.42270000000000002</v>
      </c>
      <c r="BQ10">
        <v>0.41510000000000002</v>
      </c>
      <c r="BR10">
        <v>0.40749999999999997</v>
      </c>
      <c r="BS10">
        <v>0.4148</v>
      </c>
    </row>
    <row r="11" spans="1:98" x14ac:dyDescent="0.25">
      <c r="A11" s="137">
        <v>4.8611111111111112E-3</v>
      </c>
      <c r="B11">
        <v>25</v>
      </c>
      <c r="C11">
        <v>0.41589999999999999</v>
      </c>
      <c r="D11">
        <v>0.38519999999999999</v>
      </c>
      <c r="E11">
        <v>0.39190000000000003</v>
      </c>
      <c r="F11">
        <v>0.40870000000000001</v>
      </c>
      <c r="G11">
        <v>0.39290000000000003</v>
      </c>
      <c r="H11">
        <v>0.39729999999999999</v>
      </c>
      <c r="I11">
        <v>0.40820000000000001</v>
      </c>
      <c r="J11">
        <v>0.4032</v>
      </c>
      <c r="K11">
        <v>0.41880000000000001</v>
      </c>
      <c r="L11">
        <v>0.42020000000000002</v>
      </c>
      <c r="M11">
        <v>0.41399999999999998</v>
      </c>
      <c r="N11">
        <v>0.42570000000000002</v>
      </c>
      <c r="O11">
        <v>0.39850000000000002</v>
      </c>
      <c r="P11">
        <v>1.5517000000000001</v>
      </c>
      <c r="Q11">
        <v>0.40129999999999999</v>
      </c>
      <c r="R11">
        <v>0.27139999999999997</v>
      </c>
      <c r="S11">
        <v>0.27279999999999999</v>
      </c>
      <c r="T11">
        <v>0.27050000000000002</v>
      </c>
      <c r="U11">
        <v>0.28060000000000002</v>
      </c>
      <c r="V11">
        <v>0.28139999999999998</v>
      </c>
      <c r="W11">
        <v>0.28949999999999998</v>
      </c>
      <c r="X11">
        <v>0.28439999999999999</v>
      </c>
      <c r="Y11">
        <v>0.29249999999999998</v>
      </c>
      <c r="Z11">
        <v>0.29949999999999999</v>
      </c>
      <c r="AA11">
        <v>0.47070000000000001</v>
      </c>
      <c r="AB11">
        <v>0.47089999999999999</v>
      </c>
      <c r="AC11">
        <v>0.46870000000000001</v>
      </c>
      <c r="AD11">
        <v>0.47039999999999998</v>
      </c>
      <c r="AE11">
        <v>0.46639999999999998</v>
      </c>
      <c r="AF11">
        <v>0.4582</v>
      </c>
      <c r="AG11">
        <v>0.48139999999999999</v>
      </c>
      <c r="AH11">
        <v>0.49390000000000001</v>
      </c>
      <c r="AI11">
        <v>0.47389999999999999</v>
      </c>
      <c r="AM11">
        <v>0.4264</v>
      </c>
      <c r="AN11">
        <v>0.44290000000000002</v>
      </c>
      <c r="AO11">
        <v>0.4541</v>
      </c>
      <c r="AP11">
        <v>0.44829999999999998</v>
      </c>
      <c r="AQ11">
        <v>0.44769999999999999</v>
      </c>
      <c r="AR11">
        <v>0.45240000000000002</v>
      </c>
      <c r="AS11">
        <v>0.46189999999999998</v>
      </c>
      <c r="AT11">
        <v>0.46710000000000002</v>
      </c>
      <c r="AU11">
        <v>0.46479999999999999</v>
      </c>
      <c r="AY11">
        <v>0.45689999999999997</v>
      </c>
      <c r="AZ11">
        <v>0.46089999999999998</v>
      </c>
      <c r="BA11">
        <v>0.46079999999999999</v>
      </c>
      <c r="BB11">
        <v>0.44180000000000003</v>
      </c>
      <c r="BC11">
        <v>0.43380000000000002</v>
      </c>
      <c r="BD11">
        <v>0.43140000000000001</v>
      </c>
      <c r="BE11">
        <v>0.43049999999999999</v>
      </c>
      <c r="BF11">
        <v>0.42470000000000002</v>
      </c>
      <c r="BG11">
        <v>0.42570000000000002</v>
      </c>
      <c r="BK11">
        <v>0.42980000000000002</v>
      </c>
      <c r="BL11">
        <v>0.43709999999999999</v>
      </c>
      <c r="BM11">
        <v>0.4355</v>
      </c>
      <c r="BN11">
        <v>0.41320000000000001</v>
      </c>
      <c r="BO11">
        <v>0.42</v>
      </c>
      <c r="BP11">
        <v>0.41460000000000002</v>
      </c>
      <c r="BQ11">
        <v>0.40670000000000001</v>
      </c>
      <c r="BR11">
        <v>0.39800000000000002</v>
      </c>
      <c r="BS11">
        <v>0.4078</v>
      </c>
    </row>
    <row r="12" spans="1:98" x14ac:dyDescent="0.25">
      <c r="A12" s="137">
        <v>5.5555555555555558E-3</v>
      </c>
      <c r="B12">
        <v>25</v>
      </c>
      <c r="C12">
        <v>0.4163</v>
      </c>
      <c r="D12">
        <v>0.3846</v>
      </c>
      <c r="E12">
        <v>0.39150000000000001</v>
      </c>
      <c r="F12">
        <v>0.40400000000000003</v>
      </c>
      <c r="G12">
        <v>0.38990000000000002</v>
      </c>
      <c r="H12">
        <v>0.39329999999999998</v>
      </c>
      <c r="I12">
        <v>0.40379999999999999</v>
      </c>
      <c r="J12">
        <v>0.39879999999999999</v>
      </c>
      <c r="K12">
        <v>0.41439999999999999</v>
      </c>
      <c r="L12">
        <v>0.41499999999999998</v>
      </c>
      <c r="M12">
        <v>0.40920000000000001</v>
      </c>
      <c r="N12">
        <v>0.4209</v>
      </c>
      <c r="O12">
        <v>0.3977</v>
      </c>
      <c r="P12">
        <v>1.5804</v>
      </c>
      <c r="Q12">
        <v>0.40089999999999998</v>
      </c>
      <c r="R12">
        <v>0.27060000000000001</v>
      </c>
      <c r="S12">
        <v>0.27239999999999998</v>
      </c>
      <c r="T12">
        <v>0.26989999999999997</v>
      </c>
      <c r="U12">
        <v>0.2797</v>
      </c>
      <c r="V12">
        <v>0.28050000000000003</v>
      </c>
      <c r="W12">
        <v>0.28839999999999999</v>
      </c>
      <c r="X12">
        <v>0.28339999999999999</v>
      </c>
      <c r="Y12">
        <v>0.2913</v>
      </c>
      <c r="Z12">
        <v>0.29859999999999998</v>
      </c>
      <c r="AA12">
        <v>0.46400000000000002</v>
      </c>
      <c r="AB12">
        <v>0.46350000000000002</v>
      </c>
      <c r="AC12">
        <v>0.4622</v>
      </c>
      <c r="AD12">
        <v>0.4652</v>
      </c>
      <c r="AE12">
        <v>0.46079999999999999</v>
      </c>
      <c r="AF12">
        <v>0.45290000000000002</v>
      </c>
      <c r="AG12">
        <v>0.47499999999999998</v>
      </c>
      <c r="AH12">
        <v>0.48649999999999999</v>
      </c>
      <c r="AI12">
        <v>0.46820000000000001</v>
      </c>
      <c r="AM12">
        <v>0.41849999999999998</v>
      </c>
      <c r="AN12">
        <v>0.43490000000000001</v>
      </c>
      <c r="AO12">
        <v>0.44579999999999997</v>
      </c>
      <c r="AP12">
        <v>0.44059999999999999</v>
      </c>
      <c r="AQ12">
        <v>0.44059999999999999</v>
      </c>
      <c r="AR12">
        <v>0.44490000000000002</v>
      </c>
      <c r="AS12">
        <v>0.45350000000000001</v>
      </c>
      <c r="AT12">
        <v>0.4592</v>
      </c>
      <c r="AU12">
        <v>0.45710000000000001</v>
      </c>
      <c r="AY12">
        <v>0.44979999999999998</v>
      </c>
      <c r="AZ12">
        <v>0.4541</v>
      </c>
      <c r="BA12">
        <v>0.45429999999999998</v>
      </c>
      <c r="BB12">
        <v>0.43459999999999999</v>
      </c>
      <c r="BC12">
        <v>0.42709999999999998</v>
      </c>
      <c r="BD12">
        <v>0.42480000000000001</v>
      </c>
      <c r="BE12">
        <v>0.4249</v>
      </c>
      <c r="BF12">
        <v>0.41920000000000002</v>
      </c>
      <c r="BG12">
        <v>0.4204</v>
      </c>
      <c r="BK12">
        <v>0.42130000000000001</v>
      </c>
      <c r="BL12">
        <v>0.42870000000000003</v>
      </c>
      <c r="BM12">
        <v>0.4269</v>
      </c>
      <c r="BN12">
        <v>0.40450000000000003</v>
      </c>
      <c r="BO12">
        <v>0.41139999999999999</v>
      </c>
      <c r="BP12">
        <v>0.40639999999999998</v>
      </c>
      <c r="BQ12">
        <v>0.40039999999999998</v>
      </c>
      <c r="BR12">
        <v>0.39179999999999998</v>
      </c>
      <c r="BS12">
        <v>0.4017</v>
      </c>
    </row>
    <row r="13" spans="1:98" x14ac:dyDescent="0.25">
      <c r="A13" s="137">
        <v>6.2499999999999995E-3</v>
      </c>
      <c r="B13">
        <v>25</v>
      </c>
      <c r="C13">
        <v>0.41739999999999999</v>
      </c>
      <c r="D13">
        <v>0.38450000000000001</v>
      </c>
      <c r="E13">
        <v>0.39119999999999999</v>
      </c>
      <c r="F13">
        <v>0.39979999999999999</v>
      </c>
      <c r="G13">
        <v>0.3891</v>
      </c>
      <c r="H13">
        <v>0.38890000000000002</v>
      </c>
      <c r="I13">
        <v>0.39939999999999998</v>
      </c>
      <c r="J13">
        <v>0.39479999999999998</v>
      </c>
      <c r="K13">
        <v>0.41049999999999998</v>
      </c>
      <c r="L13">
        <v>0.4103</v>
      </c>
      <c r="M13">
        <v>0.40460000000000002</v>
      </c>
      <c r="N13">
        <v>0.41660000000000003</v>
      </c>
      <c r="O13">
        <v>0.39750000000000002</v>
      </c>
      <c r="P13">
        <v>1.5622</v>
      </c>
      <c r="Q13">
        <v>0.40050000000000002</v>
      </c>
      <c r="R13">
        <v>0.2702</v>
      </c>
      <c r="S13">
        <v>0.27150000000000002</v>
      </c>
      <c r="T13">
        <v>0.26950000000000002</v>
      </c>
      <c r="U13">
        <v>0.27929999999999999</v>
      </c>
      <c r="V13">
        <v>0.28010000000000002</v>
      </c>
      <c r="W13">
        <v>0.28770000000000001</v>
      </c>
      <c r="X13">
        <v>0.28310000000000002</v>
      </c>
      <c r="Y13">
        <v>0.29070000000000001</v>
      </c>
      <c r="Z13">
        <v>0.29780000000000001</v>
      </c>
      <c r="AA13">
        <v>0.45660000000000001</v>
      </c>
      <c r="AB13">
        <v>0.45779999999999998</v>
      </c>
      <c r="AC13">
        <v>0.4556</v>
      </c>
      <c r="AD13">
        <v>0.45989999999999998</v>
      </c>
      <c r="AE13">
        <v>0.45500000000000002</v>
      </c>
      <c r="AF13">
        <v>0.44690000000000002</v>
      </c>
      <c r="AG13">
        <v>0.46750000000000003</v>
      </c>
      <c r="AH13">
        <v>0.48080000000000001</v>
      </c>
      <c r="AI13">
        <v>0.4617</v>
      </c>
      <c r="AM13">
        <v>0.41110000000000002</v>
      </c>
      <c r="AN13">
        <v>0.42680000000000001</v>
      </c>
      <c r="AO13">
        <v>0.43830000000000002</v>
      </c>
      <c r="AP13">
        <v>0.43440000000000001</v>
      </c>
      <c r="AQ13">
        <v>0.43369999999999997</v>
      </c>
      <c r="AR13">
        <v>0.43769999999999998</v>
      </c>
      <c r="AS13">
        <v>0.44569999999999999</v>
      </c>
      <c r="AT13">
        <v>0.45150000000000001</v>
      </c>
      <c r="AU13">
        <v>0.45</v>
      </c>
      <c r="AY13">
        <v>0.44340000000000002</v>
      </c>
      <c r="AZ13">
        <v>0.44800000000000001</v>
      </c>
      <c r="BA13">
        <v>0.44769999999999999</v>
      </c>
      <c r="BB13">
        <v>0.42780000000000001</v>
      </c>
      <c r="BC13">
        <v>0.42020000000000002</v>
      </c>
      <c r="BD13">
        <v>0.41820000000000002</v>
      </c>
      <c r="BE13">
        <v>0.41980000000000001</v>
      </c>
      <c r="BF13">
        <v>0.41370000000000001</v>
      </c>
      <c r="BG13">
        <v>0.41499999999999998</v>
      </c>
      <c r="BK13">
        <v>0.4133</v>
      </c>
      <c r="BL13">
        <v>0.42070000000000002</v>
      </c>
      <c r="BM13">
        <v>0.41870000000000002</v>
      </c>
      <c r="BN13">
        <v>0.39750000000000002</v>
      </c>
      <c r="BO13">
        <v>0.40360000000000001</v>
      </c>
      <c r="BP13">
        <v>0.3982</v>
      </c>
      <c r="BQ13">
        <v>0.39439999999999997</v>
      </c>
      <c r="BR13">
        <v>0.38429999999999997</v>
      </c>
      <c r="BS13">
        <v>0.39429999999999998</v>
      </c>
    </row>
    <row r="14" spans="1:98" x14ac:dyDescent="0.25">
      <c r="A14" s="137">
        <v>6.9444444444444441E-3</v>
      </c>
      <c r="B14">
        <v>25</v>
      </c>
      <c r="C14">
        <v>0.4178</v>
      </c>
      <c r="D14">
        <v>0.38400000000000001</v>
      </c>
      <c r="E14">
        <v>0.39069999999999999</v>
      </c>
      <c r="F14">
        <v>0.39539999999999997</v>
      </c>
      <c r="G14">
        <v>0.4073</v>
      </c>
      <c r="H14">
        <v>0.38450000000000001</v>
      </c>
      <c r="I14">
        <v>0.39489999999999997</v>
      </c>
      <c r="J14">
        <v>0.39050000000000001</v>
      </c>
      <c r="K14">
        <v>0.40589999999999998</v>
      </c>
      <c r="L14">
        <v>0.40500000000000003</v>
      </c>
      <c r="M14">
        <v>0.40010000000000001</v>
      </c>
      <c r="N14">
        <v>0.41149999999999998</v>
      </c>
      <c r="O14">
        <v>0.3972</v>
      </c>
      <c r="P14">
        <v>1.5905</v>
      </c>
      <c r="Q14">
        <v>0.40010000000000001</v>
      </c>
      <c r="R14">
        <v>0.26929999999999998</v>
      </c>
      <c r="S14">
        <v>0.27100000000000002</v>
      </c>
      <c r="T14">
        <v>0.26889999999999997</v>
      </c>
      <c r="U14">
        <v>0.2787</v>
      </c>
      <c r="V14">
        <v>0.2792</v>
      </c>
      <c r="W14">
        <v>0.28710000000000002</v>
      </c>
      <c r="X14">
        <v>0.28249999999999997</v>
      </c>
      <c r="Y14">
        <v>0.29010000000000002</v>
      </c>
      <c r="Z14">
        <v>0.29680000000000001</v>
      </c>
      <c r="AA14">
        <v>0.44940000000000002</v>
      </c>
      <c r="AB14">
        <v>0.4501</v>
      </c>
      <c r="AC14">
        <v>0.44840000000000002</v>
      </c>
      <c r="AD14">
        <v>0.45400000000000001</v>
      </c>
      <c r="AE14">
        <v>0.4496</v>
      </c>
      <c r="AF14">
        <v>0.4415</v>
      </c>
      <c r="AG14">
        <v>0.46039999999999998</v>
      </c>
      <c r="AH14">
        <v>0.47260000000000002</v>
      </c>
      <c r="AI14">
        <v>0.45490000000000003</v>
      </c>
      <c r="AM14">
        <v>0.40350000000000003</v>
      </c>
      <c r="AN14">
        <v>0.41920000000000002</v>
      </c>
      <c r="AO14">
        <v>0.43009999999999998</v>
      </c>
      <c r="AP14">
        <v>0.42709999999999998</v>
      </c>
      <c r="AQ14">
        <v>0.42780000000000001</v>
      </c>
      <c r="AR14">
        <v>0.43209999999999998</v>
      </c>
      <c r="AS14">
        <v>0.43890000000000001</v>
      </c>
      <c r="AT14">
        <v>0.44550000000000001</v>
      </c>
      <c r="AU14">
        <v>0.44280000000000003</v>
      </c>
      <c r="AY14">
        <v>0.43680000000000002</v>
      </c>
      <c r="AZ14">
        <v>0.44069999999999998</v>
      </c>
      <c r="BA14">
        <v>0.441</v>
      </c>
      <c r="BB14">
        <v>0.42099999999999999</v>
      </c>
      <c r="BC14">
        <v>0.41349999999999998</v>
      </c>
      <c r="BD14">
        <v>0.41110000000000002</v>
      </c>
      <c r="BE14">
        <v>0.41420000000000001</v>
      </c>
      <c r="BF14">
        <v>0.40820000000000001</v>
      </c>
      <c r="BG14">
        <v>0.40960000000000002</v>
      </c>
      <c r="BK14">
        <v>0.40589999999999998</v>
      </c>
      <c r="BL14">
        <v>0.41349999999999998</v>
      </c>
      <c r="BM14">
        <v>0.4113</v>
      </c>
      <c r="BN14">
        <v>0.38950000000000001</v>
      </c>
      <c r="BO14">
        <v>0.39560000000000001</v>
      </c>
      <c r="BP14">
        <v>0.39069999999999999</v>
      </c>
      <c r="BQ14">
        <v>0.3866</v>
      </c>
      <c r="BR14">
        <v>0.3785</v>
      </c>
      <c r="BS14">
        <v>0.38690000000000002</v>
      </c>
    </row>
    <row r="15" spans="1:98" x14ac:dyDescent="0.25">
      <c r="A15" s="137">
        <v>7.6388888888888886E-3</v>
      </c>
      <c r="B15">
        <v>25</v>
      </c>
      <c r="C15">
        <v>0.41889999999999999</v>
      </c>
      <c r="D15">
        <v>0.3836</v>
      </c>
      <c r="E15">
        <v>0.39019999999999999</v>
      </c>
      <c r="F15">
        <v>0.3911</v>
      </c>
      <c r="G15">
        <v>0.44009999999999999</v>
      </c>
      <c r="H15">
        <v>0.38030000000000003</v>
      </c>
      <c r="I15">
        <v>0.39069999999999999</v>
      </c>
      <c r="J15">
        <v>0.38690000000000002</v>
      </c>
      <c r="K15">
        <v>0.40160000000000001</v>
      </c>
      <c r="L15">
        <v>0.40089999999999998</v>
      </c>
      <c r="M15">
        <v>0.39579999999999999</v>
      </c>
      <c r="N15">
        <v>0.40770000000000001</v>
      </c>
      <c r="O15">
        <v>0.39679999999999999</v>
      </c>
      <c r="P15">
        <v>1.5678000000000001</v>
      </c>
      <c r="Q15">
        <v>0.3997</v>
      </c>
      <c r="R15">
        <v>0.26879999999999998</v>
      </c>
      <c r="S15">
        <v>0.27060000000000001</v>
      </c>
      <c r="T15">
        <v>0.26840000000000003</v>
      </c>
      <c r="U15">
        <v>0.27810000000000001</v>
      </c>
      <c r="V15">
        <v>0.27879999999999999</v>
      </c>
      <c r="W15">
        <v>0.2863</v>
      </c>
      <c r="X15">
        <v>0.2823</v>
      </c>
      <c r="Y15">
        <v>0.2893</v>
      </c>
      <c r="Z15">
        <v>0.29620000000000002</v>
      </c>
      <c r="AA15">
        <v>0.44359999999999999</v>
      </c>
      <c r="AB15">
        <v>0.44429999999999997</v>
      </c>
      <c r="AC15">
        <v>0.44219999999999998</v>
      </c>
      <c r="AD15">
        <v>0.44819999999999999</v>
      </c>
      <c r="AE15">
        <v>0.44469999999999998</v>
      </c>
      <c r="AF15">
        <v>0.43569999999999998</v>
      </c>
      <c r="AG15">
        <v>0.45379999999999998</v>
      </c>
      <c r="AH15">
        <v>0.4657</v>
      </c>
      <c r="AI15">
        <v>0.44769999999999999</v>
      </c>
      <c r="AM15">
        <v>0.39779999999999999</v>
      </c>
      <c r="AN15">
        <v>0.41070000000000001</v>
      </c>
      <c r="AO15">
        <v>0.42259999999999998</v>
      </c>
      <c r="AP15">
        <v>0.42159999999999997</v>
      </c>
      <c r="AQ15">
        <v>0.42159999999999997</v>
      </c>
      <c r="AR15">
        <v>0.42549999999999999</v>
      </c>
      <c r="AS15">
        <v>0.43240000000000001</v>
      </c>
      <c r="AT15">
        <v>0.43790000000000001</v>
      </c>
      <c r="AU15">
        <v>0.436</v>
      </c>
      <c r="AY15">
        <v>0.43020000000000003</v>
      </c>
      <c r="AZ15">
        <v>0.43409999999999999</v>
      </c>
      <c r="BA15">
        <v>0.43440000000000001</v>
      </c>
      <c r="BB15">
        <v>0.4143</v>
      </c>
      <c r="BC15">
        <v>0.40670000000000001</v>
      </c>
      <c r="BD15">
        <v>0.40439999999999998</v>
      </c>
      <c r="BE15">
        <v>0.40849999999999997</v>
      </c>
      <c r="BF15">
        <v>0.40360000000000001</v>
      </c>
      <c r="BG15">
        <v>0.40339999999999998</v>
      </c>
      <c r="BK15">
        <v>0.39850000000000002</v>
      </c>
      <c r="BL15">
        <v>0.40550000000000003</v>
      </c>
      <c r="BM15">
        <v>0.4037</v>
      </c>
      <c r="BN15">
        <v>0.38250000000000001</v>
      </c>
      <c r="BO15">
        <v>0.3876</v>
      </c>
      <c r="BP15">
        <v>0.3826</v>
      </c>
      <c r="BQ15">
        <v>0.38019999999999998</v>
      </c>
      <c r="BR15">
        <v>0.3715</v>
      </c>
      <c r="BS15">
        <v>0.37980000000000003</v>
      </c>
    </row>
    <row r="16" spans="1:98" x14ac:dyDescent="0.25">
      <c r="A16" s="137">
        <v>8.3333333333333332E-3</v>
      </c>
      <c r="B16">
        <v>25</v>
      </c>
      <c r="C16">
        <v>0.4194</v>
      </c>
      <c r="D16">
        <v>0.38319999999999999</v>
      </c>
      <c r="E16">
        <v>0.38979999999999998</v>
      </c>
      <c r="F16">
        <v>0.3871</v>
      </c>
      <c r="G16">
        <v>0.39829999999999999</v>
      </c>
      <c r="H16">
        <v>0.37640000000000001</v>
      </c>
      <c r="I16">
        <v>0.38669999999999999</v>
      </c>
      <c r="J16">
        <v>0.38269999999999998</v>
      </c>
      <c r="K16">
        <v>0.3977</v>
      </c>
      <c r="L16">
        <v>0.39639999999999997</v>
      </c>
      <c r="M16">
        <v>0.39150000000000001</v>
      </c>
      <c r="N16">
        <v>0.40329999999999999</v>
      </c>
      <c r="O16">
        <v>0.39600000000000002</v>
      </c>
      <c r="P16">
        <v>1.5995999999999999</v>
      </c>
      <c r="Q16">
        <v>0.39950000000000002</v>
      </c>
      <c r="R16">
        <v>0.26829999999999998</v>
      </c>
      <c r="S16">
        <v>0.26989999999999997</v>
      </c>
      <c r="T16">
        <v>0.26769999999999999</v>
      </c>
      <c r="U16">
        <v>0.27760000000000001</v>
      </c>
      <c r="V16">
        <v>0.27829999999999999</v>
      </c>
      <c r="W16">
        <v>0.2858</v>
      </c>
      <c r="X16">
        <v>0.28249999999999997</v>
      </c>
      <c r="Y16">
        <v>0.2888</v>
      </c>
      <c r="Z16">
        <v>0.29570000000000002</v>
      </c>
      <c r="AA16">
        <v>0.43719999999999998</v>
      </c>
      <c r="AB16">
        <v>0.438</v>
      </c>
      <c r="AC16">
        <v>0.436</v>
      </c>
      <c r="AD16">
        <v>0.44330000000000003</v>
      </c>
      <c r="AE16">
        <v>0.43930000000000002</v>
      </c>
      <c r="AF16">
        <v>0.43020000000000003</v>
      </c>
      <c r="AG16">
        <v>0.4471</v>
      </c>
      <c r="AH16">
        <v>0.45989999999999998</v>
      </c>
      <c r="AI16">
        <v>0.44180000000000003</v>
      </c>
      <c r="AM16">
        <v>0.39069999999999999</v>
      </c>
      <c r="AN16">
        <v>0.40410000000000001</v>
      </c>
      <c r="AO16">
        <v>0.4163</v>
      </c>
      <c r="AP16">
        <v>0.41549999999999998</v>
      </c>
      <c r="AQ16">
        <v>0.41499999999999998</v>
      </c>
      <c r="AR16">
        <v>0.41889999999999999</v>
      </c>
      <c r="AS16">
        <v>0.42620000000000002</v>
      </c>
      <c r="AT16">
        <v>0.43180000000000002</v>
      </c>
      <c r="AU16">
        <v>0.42930000000000001</v>
      </c>
      <c r="AY16">
        <v>0.42380000000000001</v>
      </c>
      <c r="AZ16">
        <v>0.4279</v>
      </c>
      <c r="BA16">
        <v>0.4284</v>
      </c>
      <c r="BB16">
        <v>0.40760000000000002</v>
      </c>
      <c r="BC16">
        <v>0.40039999999999998</v>
      </c>
      <c r="BD16">
        <v>0.39850000000000002</v>
      </c>
      <c r="BE16">
        <v>0.40289999999999998</v>
      </c>
      <c r="BF16">
        <v>0.39839999999999998</v>
      </c>
      <c r="BG16">
        <v>0.3987</v>
      </c>
      <c r="BK16">
        <v>0.39179999999999998</v>
      </c>
      <c r="BL16">
        <v>0.39879999999999999</v>
      </c>
      <c r="BM16">
        <v>0.39739999999999998</v>
      </c>
      <c r="BN16">
        <v>0.37530000000000002</v>
      </c>
      <c r="BO16">
        <v>0.38100000000000001</v>
      </c>
      <c r="BP16">
        <v>0.37619999999999998</v>
      </c>
      <c r="BQ16">
        <v>0.37390000000000001</v>
      </c>
      <c r="BR16">
        <v>0.3659</v>
      </c>
      <c r="BS16">
        <v>0.37480000000000002</v>
      </c>
    </row>
    <row r="17" spans="1:71" x14ac:dyDescent="0.25">
      <c r="A17" s="137">
        <v>9.0277777777777787E-3</v>
      </c>
      <c r="B17">
        <v>25</v>
      </c>
      <c r="C17">
        <v>0.42059999999999997</v>
      </c>
      <c r="D17">
        <v>0.38290000000000002</v>
      </c>
      <c r="E17">
        <v>0.3896</v>
      </c>
      <c r="F17">
        <v>0.38329999999999997</v>
      </c>
      <c r="G17">
        <v>0.36809999999999998</v>
      </c>
      <c r="H17">
        <v>0.37219999999999998</v>
      </c>
      <c r="I17">
        <v>0.38269999999999998</v>
      </c>
      <c r="J17">
        <v>0.37909999999999999</v>
      </c>
      <c r="K17">
        <v>0.39379999999999998</v>
      </c>
      <c r="L17">
        <v>0.39229999999999998</v>
      </c>
      <c r="M17">
        <v>0.38800000000000001</v>
      </c>
      <c r="N17">
        <v>0.39950000000000002</v>
      </c>
      <c r="O17">
        <v>0.39510000000000001</v>
      </c>
      <c r="P17">
        <v>1.5597000000000001</v>
      </c>
      <c r="Q17">
        <v>0.3987</v>
      </c>
      <c r="R17">
        <v>0.26790000000000003</v>
      </c>
      <c r="S17">
        <v>0.26919999999999999</v>
      </c>
      <c r="T17">
        <v>0.26740000000000003</v>
      </c>
      <c r="U17">
        <v>0.27700000000000002</v>
      </c>
      <c r="V17">
        <v>0.27779999999999999</v>
      </c>
      <c r="W17">
        <v>0.2853</v>
      </c>
      <c r="X17">
        <v>0.28289999999999998</v>
      </c>
      <c r="Y17">
        <v>0.28860000000000002</v>
      </c>
      <c r="Z17">
        <v>0.29520000000000002</v>
      </c>
      <c r="AA17">
        <v>0.43</v>
      </c>
      <c r="AB17">
        <v>0.43230000000000002</v>
      </c>
      <c r="AC17">
        <v>0.43009999999999998</v>
      </c>
      <c r="AD17">
        <v>0.438</v>
      </c>
      <c r="AE17">
        <v>0.434</v>
      </c>
      <c r="AF17">
        <v>0.42449999999999999</v>
      </c>
      <c r="AG17">
        <v>0.44130000000000003</v>
      </c>
      <c r="AH17">
        <v>0.45379999999999998</v>
      </c>
      <c r="AI17">
        <v>0.43509999999999999</v>
      </c>
      <c r="AM17">
        <v>0.38379999999999997</v>
      </c>
      <c r="AN17">
        <v>0.3982</v>
      </c>
      <c r="AO17">
        <v>0.40920000000000001</v>
      </c>
      <c r="AP17">
        <v>0.40899999999999997</v>
      </c>
      <c r="AQ17">
        <v>0.40949999999999998</v>
      </c>
      <c r="AR17">
        <v>0.4128</v>
      </c>
      <c r="AS17">
        <v>0.41980000000000001</v>
      </c>
      <c r="AT17">
        <v>0.42520000000000002</v>
      </c>
      <c r="AU17">
        <v>0.42359999999999998</v>
      </c>
      <c r="AY17">
        <v>0.41820000000000002</v>
      </c>
      <c r="AZ17">
        <v>0.42209999999999998</v>
      </c>
      <c r="BA17">
        <v>0.42180000000000001</v>
      </c>
      <c r="BB17">
        <v>0.4017</v>
      </c>
      <c r="BC17">
        <v>0.39410000000000001</v>
      </c>
      <c r="BD17">
        <v>0.39229999999999998</v>
      </c>
      <c r="BE17">
        <v>0.39760000000000001</v>
      </c>
      <c r="BF17">
        <v>0.39319999999999999</v>
      </c>
      <c r="BG17">
        <v>0.39279999999999998</v>
      </c>
      <c r="BK17">
        <v>0.38479999999999998</v>
      </c>
      <c r="BL17">
        <v>0.39200000000000002</v>
      </c>
      <c r="BM17">
        <v>0.39019999999999999</v>
      </c>
      <c r="BN17">
        <v>0.36899999999999999</v>
      </c>
      <c r="BO17">
        <v>0.37359999999999999</v>
      </c>
      <c r="BP17">
        <v>0.36899999999999999</v>
      </c>
      <c r="BQ17">
        <v>0.3669</v>
      </c>
      <c r="BR17">
        <v>0.35970000000000002</v>
      </c>
      <c r="BS17">
        <v>0.36840000000000001</v>
      </c>
    </row>
    <row r="18" spans="1:71" x14ac:dyDescent="0.25">
      <c r="A18" s="137">
        <v>9.7222222222222224E-3</v>
      </c>
      <c r="B18">
        <v>25</v>
      </c>
      <c r="C18">
        <v>0.4214</v>
      </c>
      <c r="D18">
        <v>0.38269999999999998</v>
      </c>
      <c r="E18">
        <v>0.38929999999999998</v>
      </c>
      <c r="F18">
        <v>0.37959999999999999</v>
      </c>
      <c r="G18">
        <v>0.36399999999999999</v>
      </c>
      <c r="H18">
        <v>0.36849999999999999</v>
      </c>
      <c r="I18">
        <v>0.37930000000000003</v>
      </c>
      <c r="J18">
        <v>0.3755</v>
      </c>
      <c r="K18">
        <v>0.38990000000000002</v>
      </c>
      <c r="L18">
        <v>0.38800000000000001</v>
      </c>
      <c r="M18">
        <v>0.38390000000000002</v>
      </c>
      <c r="N18">
        <v>0.39550000000000002</v>
      </c>
      <c r="O18">
        <v>0.3952</v>
      </c>
      <c r="P18">
        <v>1.6065</v>
      </c>
      <c r="Q18">
        <v>0.3987</v>
      </c>
      <c r="R18">
        <v>0.26790000000000003</v>
      </c>
      <c r="S18">
        <v>0.26939999999999997</v>
      </c>
      <c r="T18">
        <v>0.26700000000000002</v>
      </c>
      <c r="U18">
        <v>0.27700000000000002</v>
      </c>
      <c r="V18">
        <v>0.27779999999999999</v>
      </c>
      <c r="W18">
        <v>0.2848</v>
      </c>
      <c r="X18">
        <v>0.28299999999999997</v>
      </c>
      <c r="Y18">
        <v>0.28860000000000002</v>
      </c>
      <c r="Z18">
        <v>0.29499999999999998</v>
      </c>
      <c r="AA18">
        <v>0.42480000000000001</v>
      </c>
      <c r="AB18">
        <v>0.42559999999999998</v>
      </c>
      <c r="AC18">
        <v>0.42470000000000002</v>
      </c>
      <c r="AD18">
        <v>0.43240000000000001</v>
      </c>
      <c r="AE18">
        <v>0.42780000000000001</v>
      </c>
      <c r="AF18">
        <v>0.41959999999999997</v>
      </c>
      <c r="AG18">
        <v>0.43569999999999998</v>
      </c>
      <c r="AH18">
        <v>0.44790000000000002</v>
      </c>
      <c r="AI18">
        <v>0.42920000000000003</v>
      </c>
      <c r="AM18">
        <v>0.37830000000000003</v>
      </c>
      <c r="AN18">
        <v>0.39279999999999998</v>
      </c>
      <c r="AO18">
        <v>0.40279999999999999</v>
      </c>
      <c r="AP18">
        <v>0.40400000000000003</v>
      </c>
      <c r="AQ18">
        <v>0.40410000000000001</v>
      </c>
      <c r="AR18">
        <v>0.40679999999999999</v>
      </c>
      <c r="AS18">
        <v>0.41460000000000002</v>
      </c>
      <c r="AT18">
        <v>0.42030000000000001</v>
      </c>
      <c r="AU18">
        <v>0.4199</v>
      </c>
      <c r="AY18">
        <v>0.41289999999999999</v>
      </c>
      <c r="AZ18">
        <v>0.41610000000000003</v>
      </c>
      <c r="BA18">
        <v>0.4168</v>
      </c>
      <c r="BB18">
        <v>0.39589999999999997</v>
      </c>
      <c r="BC18">
        <v>0.38840000000000002</v>
      </c>
      <c r="BD18">
        <v>0.38690000000000002</v>
      </c>
      <c r="BE18">
        <v>0.39340000000000003</v>
      </c>
      <c r="BF18">
        <v>0.38850000000000001</v>
      </c>
      <c r="BG18">
        <v>0.38819999999999999</v>
      </c>
      <c r="BK18">
        <v>0.37919999999999998</v>
      </c>
      <c r="BL18">
        <v>0.38600000000000001</v>
      </c>
      <c r="BM18">
        <v>0.38490000000000002</v>
      </c>
      <c r="BN18">
        <v>0.3629</v>
      </c>
      <c r="BO18">
        <v>0.36749999999999999</v>
      </c>
      <c r="BP18">
        <v>0.36330000000000001</v>
      </c>
      <c r="BQ18">
        <v>0.36220000000000002</v>
      </c>
      <c r="BR18">
        <v>0.35460000000000003</v>
      </c>
      <c r="BS18">
        <v>0.36359999999999998</v>
      </c>
    </row>
    <row r="19" spans="1:71" x14ac:dyDescent="0.25">
      <c r="A19" s="137">
        <v>1.0416666666666666E-2</v>
      </c>
      <c r="B19">
        <v>25</v>
      </c>
      <c r="C19">
        <v>0.42220000000000002</v>
      </c>
      <c r="D19">
        <v>0.3826</v>
      </c>
      <c r="E19">
        <v>0.38900000000000001</v>
      </c>
      <c r="F19">
        <v>0.37580000000000002</v>
      </c>
      <c r="G19">
        <v>0.35980000000000001</v>
      </c>
      <c r="H19">
        <v>0.36480000000000001</v>
      </c>
      <c r="I19">
        <v>0.37509999999999999</v>
      </c>
      <c r="J19">
        <v>0.37180000000000002</v>
      </c>
      <c r="K19">
        <v>0.3861</v>
      </c>
      <c r="L19">
        <v>0.38390000000000002</v>
      </c>
      <c r="M19">
        <v>0.37990000000000002</v>
      </c>
      <c r="N19">
        <v>0.39179999999999998</v>
      </c>
      <c r="O19">
        <v>0.39460000000000001</v>
      </c>
      <c r="P19">
        <v>1.5829</v>
      </c>
      <c r="Q19">
        <v>0.39800000000000002</v>
      </c>
      <c r="R19">
        <v>0.26719999999999999</v>
      </c>
      <c r="S19">
        <v>0.26889999999999997</v>
      </c>
      <c r="T19">
        <v>0.26669999999999999</v>
      </c>
      <c r="U19">
        <v>0.2762</v>
      </c>
      <c r="V19">
        <v>0.27729999999999999</v>
      </c>
      <c r="W19">
        <v>0.28449999999999998</v>
      </c>
      <c r="X19">
        <v>0.28339999999999999</v>
      </c>
      <c r="Y19">
        <v>0.28839999999999999</v>
      </c>
      <c r="Z19">
        <v>0.29509999999999997</v>
      </c>
      <c r="AA19">
        <v>0.41909999999999997</v>
      </c>
      <c r="AB19">
        <v>0.42</v>
      </c>
      <c r="AC19">
        <v>0.41849999999999998</v>
      </c>
      <c r="AD19">
        <v>0.4274</v>
      </c>
      <c r="AE19">
        <v>0.4224</v>
      </c>
      <c r="AF19">
        <v>0.41410000000000002</v>
      </c>
      <c r="AG19">
        <v>0.42930000000000001</v>
      </c>
      <c r="AH19">
        <v>0.44209999999999999</v>
      </c>
      <c r="AI19">
        <v>0.42470000000000002</v>
      </c>
      <c r="AM19">
        <v>0.37309999999999999</v>
      </c>
      <c r="AN19">
        <v>0.38619999999999999</v>
      </c>
      <c r="AO19">
        <v>0.39689999999999998</v>
      </c>
      <c r="AP19">
        <v>0.39879999999999999</v>
      </c>
      <c r="AQ19">
        <v>0.39800000000000002</v>
      </c>
      <c r="AR19">
        <v>0.40050000000000002</v>
      </c>
      <c r="AS19">
        <v>0.40849999999999997</v>
      </c>
      <c r="AT19">
        <v>0.41510000000000002</v>
      </c>
      <c r="AU19">
        <v>0.41489999999999999</v>
      </c>
      <c r="AY19">
        <v>0.40699999999999997</v>
      </c>
      <c r="AZ19">
        <v>0.41060000000000002</v>
      </c>
      <c r="BA19">
        <v>0.41110000000000002</v>
      </c>
      <c r="BB19">
        <v>0.3896</v>
      </c>
      <c r="BC19">
        <v>0.3821</v>
      </c>
      <c r="BD19">
        <v>0.38080000000000003</v>
      </c>
      <c r="BE19">
        <v>0.38719999999999999</v>
      </c>
      <c r="BF19">
        <v>0.38319999999999999</v>
      </c>
      <c r="BG19">
        <v>0.38379999999999997</v>
      </c>
      <c r="BK19">
        <v>0.373</v>
      </c>
      <c r="BL19">
        <v>0.37969999999999998</v>
      </c>
      <c r="BM19">
        <v>0.379</v>
      </c>
      <c r="BN19">
        <v>0.35749999999999998</v>
      </c>
      <c r="BO19">
        <v>0.36120000000000002</v>
      </c>
      <c r="BP19">
        <v>0.35770000000000002</v>
      </c>
      <c r="BQ19">
        <v>0.35670000000000002</v>
      </c>
      <c r="BR19">
        <v>0.3498</v>
      </c>
      <c r="BS19">
        <v>0.35780000000000001</v>
      </c>
    </row>
    <row r="20" spans="1:71" x14ac:dyDescent="0.25">
      <c r="A20" s="137">
        <v>1.1111111111111112E-2</v>
      </c>
      <c r="B20">
        <v>25</v>
      </c>
      <c r="C20">
        <v>0.42249999999999999</v>
      </c>
      <c r="D20">
        <v>0.3821</v>
      </c>
      <c r="E20">
        <v>0.38840000000000002</v>
      </c>
      <c r="F20">
        <v>0.37190000000000001</v>
      </c>
      <c r="G20">
        <v>0.35599999999999998</v>
      </c>
      <c r="H20">
        <v>0.36120000000000002</v>
      </c>
      <c r="I20">
        <v>0.37130000000000002</v>
      </c>
      <c r="J20">
        <v>0.36809999999999998</v>
      </c>
      <c r="K20">
        <v>0.38240000000000002</v>
      </c>
      <c r="L20">
        <v>0.38019999999999998</v>
      </c>
      <c r="M20">
        <v>0.37609999999999999</v>
      </c>
      <c r="N20">
        <v>0.38790000000000002</v>
      </c>
      <c r="O20">
        <v>0.39419999999999999</v>
      </c>
      <c r="P20">
        <v>1.6132</v>
      </c>
      <c r="Q20">
        <v>0.39750000000000002</v>
      </c>
      <c r="R20">
        <v>0.26729999999999998</v>
      </c>
      <c r="S20">
        <v>0.26829999999999998</v>
      </c>
      <c r="T20">
        <v>0.26650000000000001</v>
      </c>
      <c r="U20">
        <v>0.27589999999999998</v>
      </c>
      <c r="V20">
        <v>0.27689999999999998</v>
      </c>
      <c r="W20">
        <v>0.28410000000000002</v>
      </c>
      <c r="X20">
        <v>0.28349999999999997</v>
      </c>
      <c r="Y20">
        <v>0.28839999999999999</v>
      </c>
      <c r="Z20">
        <v>0.2949</v>
      </c>
      <c r="AA20">
        <v>0.41370000000000001</v>
      </c>
      <c r="AB20">
        <v>0.41449999999999998</v>
      </c>
      <c r="AC20">
        <v>0.41339999999999999</v>
      </c>
      <c r="AD20">
        <v>0.42170000000000002</v>
      </c>
      <c r="AE20">
        <v>0.41699999999999998</v>
      </c>
      <c r="AF20">
        <v>0.40910000000000002</v>
      </c>
      <c r="AG20">
        <v>0.42409999999999998</v>
      </c>
      <c r="AH20">
        <v>0.43719999999999998</v>
      </c>
      <c r="AI20">
        <v>0.41899999999999998</v>
      </c>
      <c r="AM20">
        <v>0.3679</v>
      </c>
      <c r="AN20">
        <v>0.37990000000000002</v>
      </c>
      <c r="AO20">
        <v>0.39019999999999999</v>
      </c>
      <c r="AP20">
        <v>0.39229999999999998</v>
      </c>
      <c r="AQ20">
        <v>0.39300000000000002</v>
      </c>
      <c r="AR20">
        <v>0.39500000000000002</v>
      </c>
      <c r="AS20">
        <v>0.4047</v>
      </c>
      <c r="AT20">
        <v>0.4108</v>
      </c>
      <c r="AU20">
        <v>0.41199999999999998</v>
      </c>
      <c r="AY20">
        <v>0.40189999999999998</v>
      </c>
      <c r="AZ20">
        <v>0.40550000000000003</v>
      </c>
      <c r="BA20">
        <v>0.40600000000000003</v>
      </c>
      <c r="BB20">
        <v>0.38419999999999999</v>
      </c>
      <c r="BC20">
        <v>0.37709999999999999</v>
      </c>
      <c r="BD20">
        <v>0.37540000000000001</v>
      </c>
      <c r="BE20">
        <v>0.38279999999999997</v>
      </c>
      <c r="BF20">
        <v>0.37840000000000001</v>
      </c>
      <c r="BG20">
        <v>0.37919999999999998</v>
      </c>
      <c r="BK20">
        <v>0.3674</v>
      </c>
      <c r="BL20">
        <v>0.37390000000000001</v>
      </c>
      <c r="BM20">
        <v>0.37319999999999998</v>
      </c>
      <c r="BN20">
        <v>0.35170000000000001</v>
      </c>
      <c r="BO20">
        <v>0.35539999999999999</v>
      </c>
      <c r="BP20">
        <v>0.35120000000000001</v>
      </c>
      <c r="BQ20">
        <v>0.35039999999999999</v>
      </c>
      <c r="BR20">
        <v>0.34389999999999998</v>
      </c>
      <c r="BS20">
        <v>0.35249999999999998</v>
      </c>
    </row>
    <row r="21" spans="1:71" x14ac:dyDescent="0.25">
      <c r="A21" s="137">
        <v>1.1805555555555555E-2</v>
      </c>
      <c r="B21">
        <v>25</v>
      </c>
      <c r="C21">
        <v>0.42370000000000002</v>
      </c>
      <c r="D21">
        <v>0.38129999999999997</v>
      </c>
      <c r="E21">
        <v>0.38800000000000001</v>
      </c>
      <c r="F21">
        <v>0.3679</v>
      </c>
      <c r="G21">
        <v>0.35249999999999998</v>
      </c>
      <c r="H21">
        <v>0.3574</v>
      </c>
      <c r="I21">
        <v>0.3674</v>
      </c>
      <c r="J21">
        <v>0.36459999999999998</v>
      </c>
      <c r="K21">
        <v>0.37830000000000003</v>
      </c>
      <c r="L21">
        <v>0.37609999999999999</v>
      </c>
      <c r="M21">
        <v>0.37259999999999999</v>
      </c>
      <c r="N21">
        <v>0.38419999999999999</v>
      </c>
      <c r="O21">
        <v>0.39369999999999999</v>
      </c>
      <c r="P21">
        <v>1.5903</v>
      </c>
      <c r="Q21">
        <v>0.39700000000000002</v>
      </c>
      <c r="R21">
        <v>0.26679999999999998</v>
      </c>
      <c r="S21">
        <v>0.26850000000000002</v>
      </c>
      <c r="T21">
        <v>0.26640000000000003</v>
      </c>
      <c r="U21">
        <v>0.27579999999999999</v>
      </c>
      <c r="V21">
        <v>0.27679999999999999</v>
      </c>
      <c r="W21">
        <v>0.28370000000000001</v>
      </c>
      <c r="X21">
        <v>0.28370000000000001</v>
      </c>
      <c r="Y21">
        <v>0.28849999999999998</v>
      </c>
      <c r="Z21">
        <v>0.29470000000000002</v>
      </c>
      <c r="AA21">
        <v>0.40839999999999999</v>
      </c>
      <c r="AB21">
        <v>0.4093</v>
      </c>
      <c r="AC21">
        <v>0.40810000000000002</v>
      </c>
      <c r="AD21">
        <v>0.41610000000000003</v>
      </c>
      <c r="AE21">
        <v>0.4128</v>
      </c>
      <c r="AF21">
        <v>0.4042</v>
      </c>
      <c r="AG21">
        <v>0.41899999999999998</v>
      </c>
      <c r="AH21">
        <v>0.43140000000000001</v>
      </c>
      <c r="AI21">
        <v>0.41460000000000002</v>
      </c>
      <c r="AM21">
        <v>0.36299999999999999</v>
      </c>
      <c r="AN21">
        <v>0.37569999999999998</v>
      </c>
      <c r="AO21">
        <v>0.38440000000000002</v>
      </c>
      <c r="AP21">
        <v>0.3861</v>
      </c>
      <c r="AQ21">
        <v>0.3871</v>
      </c>
      <c r="AR21">
        <v>0.38929999999999998</v>
      </c>
      <c r="AS21">
        <v>0.40089999999999998</v>
      </c>
      <c r="AT21">
        <v>0.40679999999999999</v>
      </c>
      <c r="AU21">
        <v>0.40870000000000001</v>
      </c>
      <c r="AY21">
        <v>0.39629999999999999</v>
      </c>
      <c r="AZ21">
        <v>0.40060000000000001</v>
      </c>
      <c r="BA21">
        <v>0.40039999999999998</v>
      </c>
      <c r="BB21">
        <v>0.37859999999999999</v>
      </c>
      <c r="BC21">
        <v>0.372</v>
      </c>
      <c r="BD21">
        <v>0.36990000000000001</v>
      </c>
      <c r="BE21">
        <v>0.37859999999999999</v>
      </c>
      <c r="BF21">
        <v>0.37409999999999999</v>
      </c>
      <c r="BG21">
        <v>0.37380000000000002</v>
      </c>
      <c r="BK21">
        <v>0.36270000000000002</v>
      </c>
      <c r="BL21">
        <v>0.36859999999999998</v>
      </c>
      <c r="BM21">
        <v>0.36799999999999999</v>
      </c>
      <c r="BN21">
        <v>0.34620000000000001</v>
      </c>
      <c r="BO21">
        <v>0.35060000000000002</v>
      </c>
      <c r="BP21">
        <v>0.34570000000000001</v>
      </c>
      <c r="BQ21">
        <v>0.34570000000000001</v>
      </c>
      <c r="BR21">
        <v>0.33929999999999999</v>
      </c>
      <c r="BS21">
        <v>0.3478</v>
      </c>
    </row>
    <row r="22" spans="1:71" x14ac:dyDescent="0.25">
      <c r="A22" s="137">
        <v>1.2499999999999999E-2</v>
      </c>
      <c r="B22">
        <v>25</v>
      </c>
      <c r="C22">
        <v>0.42409999999999998</v>
      </c>
      <c r="D22">
        <v>0.38090000000000002</v>
      </c>
      <c r="E22">
        <v>0.38769999999999999</v>
      </c>
      <c r="F22">
        <v>0.3644</v>
      </c>
      <c r="G22">
        <v>0.34920000000000001</v>
      </c>
      <c r="H22">
        <v>0.35399999999999998</v>
      </c>
      <c r="I22">
        <v>0.36420000000000002</v>
      </c>
      <c r="J22">
        <v>0.36130000000000001</v>
      </c>
      <c r="K22">
        <v>0.37509999999999999</v>
      </c>
      <c r="L22">
        <v>0.3725</v>
      </c>
      <c r="M22">
        <v>0.36880000000000002</v>
      </c>
      <c r="N22">
        <v>0.38059999999999999</v>
      </c>
      <c r="O22">
        <v>0.39300000000000002</v>
      </c>
      <c r="P22">
        <v>1.615</v>
      </c>
      <c r="Q22">
        <v>0.39629999999999999</v>
      </c>
      <c r="R22">
        <v>0.26669999999999999</v>
      </c>
      <c r="S22">
        <v>0.26800000000000002</v>
      </c>
      <c r="T22">
        <v>0.26619999999999999</v>
      </c>
      <c r="U22">
        <v>0.2757</v>
      </c>
      <c r="V22">
        <v>0.27639999999999998</v>
      </c>
      <c r="W22">
        <v>0.28349999999999997</v>
      </c>
      <c r="X22">
        <v>0.28370000000000001</v>
      </c>
      <c r="Y22">
        <v>0.28839999999999999</v>
      </c>
      <c r="Z22">
        <v>0.29420000000000002</v>
      </c>
      <c r="AA22">
        <v>0.40289999999999998</v>
      </c>
      <c r="AB22">
        <v>0.40439999999999998</v>
      </c>
      <c r="AC22">
        <v>0.4032</v>
      </c>
      <c r="AD22">
        <v>0.41160000000000002</v>
      </c>
      <c r="AE22">
        <v>0.4078</v>
      </c>
      <c r="AF22">
        <v>0.4</v>
      </c>
      <c r="AG22">
        <v>0.41510000000000002</v>
      </c>
      <c r="AH22">
        <v>0.42699999999999999</v>
      </c>
      <c r="AI22">
        <v>0.41039999999999999</v>
      </c>
      <c r="AM22">
        <v>0.35859999999999997</v>
      </c>
      <c r="AN22">
        <v>0.3705</v>
      </c>
      <c r="AO22">
        <v>0.37940000000000002</v>
      </c>
      <c r="AP22">
        <v>0.38090000000000002</v>
      </c>
      <c r="AQ22">
        <v>0.38100000000000001</v>
      </c>
      <c r="AR22">
        <v>0.38429999999999997</v>
      </c>
      <c r="AS22">
        <v>0.39679999999999999</v>
      </c>
      <c r="AT22">
        <v>0.40439999999999998</v>
      </c>
      <c r="AU22">
        <v>0.40610000000000002</v>
      </c>
      <c r="AY22">
        <v>0.39140000000000003</v>
      </c>
      <c r="AZ22">
        <v>0.39539999999999997</v>
      </c>
      <c r="BA22">
        <v>0.39560000000000001</v>
      </c>
      <c r="BB22">
        <v>0.37369999999999998</v>
      </c>
      <c r="BC22">
        <v>0.36680000000000001</v>
      </c>
      <c r="BD22">
        <v>0.36509999999999998</v>
      </c>
      <c r="BE22">
        <v>0.37359999999999999</v>
      </c>
      <c r="BF22">
        <v>0.37</v>
      </c>
      <c r="BG22">
        <v>0.36980000000000002</v>
      </c>
      <c r="BK22">
        <v>0.35799999999999998</v>
      </c>
      <c r="BL22">
        <v>0.36459999999999998</v>
      </c>
      <c r="BM22">
        <v>0.36309999999999998</v>
      </c>
      <c r="BN22">
        <v>0.3412</v>
      </c>
      <c r="BO22">
        <v>0.3453</v>
      </c>
      <c r="BP22">
        <v>0.34050000000000002</v>
      </c>
      <c r="BQ22">
        <v>0.34260000000000002</v>
      </c>
      <c r="BR22">
        <v>0.33429999999999999</v>
      </c>
      <c r="BS22">
        <v>0.34320000000000001</v>
      </c>
    </row>
    <row r="23" spans="1:71" x14ac:dyDescent="0.25">
      <c r="A23" s="137">
        <v>1.3194444444444444E-2</v>
      </c>
      <c r="B23">
        <v>25</v>
      </c>
      <c r="C23">
        <v>0.42530000000000001</v>
      </c>
      <c r="D23">
        <v>0.38040000000000002</v>
      </c>
      <c r="E23">
        <v>0.38700000000000001</v>
      </c>
      <c r="F23">
        <v>0.36109999999999998</v>
      </c>
      <c r="G23">
        <v>0.34539999999999998</v>
      </c>
      <c r="H23">
        <v>0.35020000000000001</v>
      </c>
      <c r="I23">
        <v>0.3609</v>
      </c>
      <c r="J23">
        <v>0.35809999999999997</v>
      </c>
      <c r="K23">
        <v>0.37169999999999997</v>
      </c>
      <c r="L23">
        <v>0.36890000000000001</v>
      </c>
      <c r="M23">
        <v>0.3654</v>
      </c>
      <c r="N23">
        <v>0.37719999999999998</v>
      </c>
      <c r="O23">
        <v>0.39279999999999998</v>
      </c>
      <c r="P23">
        <v>1.5934999999999999</v>
      </c>
      <c r="Q23">
        <v>0.39610000000000001</v>
      </c>
      <c r="R23">
        <v>0.2666</v>
      </c>
      <c r="S23">
        <v>0.2681</v>
      </c>
      <c r="T23">
        <v>0.2661</v>
      </c>
      <c r="U23">
        <v>0.2757</v>
      </c>
      <c r="V23">
        <v>0.27639999999999998</v>
      </c>
      <c r="W23">
        <v>0.28339999999999999</v>
      </c>
      <c r="X23">
        <v>0.28389999999999999</v>
      </c>
      <c r="Y23">
        <v>0.28820000000000001</v>
      </c>
      <c r="Z23">
        <v>0.29420000000000002</v>
      </c>
      <c r="AA23">
        <v>0.3992</v>
      </c>
      <c r="AB23">
        <v>0.4007</v>
      </c>
      <c r="AC23">
        <v>0.39929999999999999</v>
      </c>
      <c r="AD23">
        <v>0.40679999999999999</v>
      </c>
      <c r="AE23">
        <v>0.40260000000000001</v>
      </c>
      <c r="AF23">
        <v>0.3962</v>
      </c>
      <c r="AG23">
        <v>0.41</v>
      </c>
      <c r="AH23">
        <v>0.42349999999999999</v>
      </c>
      <c r="AI23">
        <v>0.4073</v>
      </c>
      <c r="AM23">
        <v>0.3543</v>
      </c>
      <c r="AN23">
        <v>0.3649</v>
      </c>
      <c r="AO23">
        <v>0.37459999999999999</v>
      </c>
      <c r="AP23">
        <v>0.37630000000000002</v>
      </c>
      <c r="AQ23">
        <v>0.37559999999999999</v>
      </c>
      <c r="AR23">
        <v>0.3785</v>
      </c>
      <c r="AS23">
        <v>0.3952</v>
      </c>
      <c r="AT23">
        <v>0.40379999999999999</v>
      </c>
      <c r="AU23">
        <v>0.40439999999999998</v>
      </c>
      <c r="AY23">
        <v>0.38629999999999998</v>
      </c>
      <c r="AZ23">
        <v>0.39050000000000001</v>
      </c>
      <c r="BA23">
        <v>0.39050000000000001</v>
      </c>
      <c r="BB23">
        <v>0.36830000000000002</v>
      </c>
      <c r="BC23">
        <v>0.36149999999999999</v>
      </c>
      <c r="BD23">
        <v>0.3599</v>
      </c>
      <c r="BE23">
        <v>0.36890000000000001</v>
      </c>
      <c r="BF23">
        <v>0.3649</v>
      </c>
      <c r="BG23">
        <v>0.36609999999999998</v>
      </c>
      <c r="BK23">
        <v>0.35399999999999998</v>
      </c>
      <c r="BL23">
        <v>0.35949999999999999</v>
      </c>
      <c r="BM23">
        <v>0.35830000000000001</v>
      </c>
      <c r="BN23">
        <v>0.33600000000000002</v>
      </c>
      <c r="BO23">
        <v>0.33979999999999999</v>
      </c>
      <c r="BP23">
        <v>0.33489999999999998</v>
      </c>
      <c r="BQ23">
        <v>0.33610000000000001</v>
      </c>
      <c r="BR23">
        <v>0.32969999999999999</v>
      </c>
      <c r="BS23">
        <v>0.33760000000000001</v>
      </c>
    </row>
    <row r="24" spans="1:71" x14ac:dyDescent="0.25">
      <c r="A24" s="137">
        <v>1.3888888888888888E-2</v>
      </c>
      <c r="B24">
        <v>25</v>
      </c>
      <c r="C24">
        <v>0.42530000000000001</v>
      </c>
      <c r="D24">
        <v>0.38019999999999998</v>
      </c>
      <c r="E24">
        <v>0.38679999999999998</v>
      </c>
      <c r="F24">
        <v>0.35780000000000001</v>
      </c>
      <c r="G24">
        <v>0.3422</v>
      </c>
      <c r="H24">
        <v>0.34689999999999999</v>
      </c>
      <c r="I24">
        <v>0.35780000000000001</v>
      </c>
      <c r="J24">
        <v>0.35489999999999999</v>
      </c>
      <c r="K24">
        <v>0.36830000000000002</v>
      </c>
      <c r="L24">
        <v>0.36559999999999998</v>
      </c>
      <c r="M24">
        <v>0.36230000000000001</v>
      </c>
      <c r="N24">
        <v>0.374</v>
      </c>
      <c r="O24">
        <v>0.39200000000000002</v>
      </c>
      <c r="P24">
        <v>1.6228</v>
      </c>
      <c r="Q24">
        <v>0.39550000000000002</v>
      </c>
      <c r="R24">
        <v>0.26650000000000001</v>
      </c>
      <c r="S24">
        <v>0.26779999999999998</v>
      </c>
      <c r="T24">
        <v>0.2656</v>
      </c>
      <c r="U24">
        <v>0.2757</v>
      </c>
      <c r="V24">
        <v>0.27639999999999998</v>
      </c>
      <c r="W24">
        <v>0.28320000000000001</v>
      </c>
      <c r="X24">
        <v>0.28420000000000001</v>
      </c>
      <c r="Y24">
        <v>0.28799999999999998</v>
      </c>
      <c r="Z24">
        <v>0.29420000000000002</v>
      </c>
      <c r="AA24">
        <v>0.39450000000000002</v>
      </c>
      <c r="AB24">
        <v>0.3947</v>
      </c>
      <c r="AC24">
        <v>0.39419999999999999</v>
      </c>
      <c r="AD24">
        <v>0.40179999999999999</v>
      </c>
      <c r="AE24">
        <v>0.3972</v>
      </c>
      <c r="AF24">
        <v>0.39150000000000001</v>
      </c>
      <c r="AG24">
        <v>0.40600000000000003</v>
      </c>
      <c r="AH24">
        <v>0.42199999999999999</v>
      </c>
      <c r="AI24">
        <v>0.40460000000000002</v>
      </c>
      <c r="AM24">
        <v>0.35139999999999999</v>
      </c>
      <c r="AN24">
        <v>0.3609</v>
      </c>
      <c r="AO24">
        <v>0.3705</v>
      </c>
      <c r="AP24">
        <v>0.37159999999999999</v>
      </c>
      <c r="AQ24">
        <v>0.37030000000000002</v>
      </c>
      <c r="AR24">
        <v>0.37430000000000002</v>
      </c>
      <c r="AS24">
        <v>0.39319999999999999</v>
      </c>
      <c r="AT24">
        <v>0.40210000000000001</v>
      </c>
      <c r="AU24">
        <v>0.40360000000000001</v>
      </c>
      <c r="AY24">
        <v>0.38159999999999999</v>
      </c>
      <c r="AZ24">
        <v>0.38550000000000001</v>
      </c>
      <c r="BA24">
        <v>0.3856</v>
      </c>
      <c r="BB24">
        <v>0.36349999999999999</v>
      </c>
      <c r="BC24">
        <v>0.35709999999999997</v>
      </c>
      <c r="BD24">
        <v>0.35539999999999999</v>
      </c>
      <c r="BE24">
        <v>0.36430000000000001</v>
      </c>
      <c r="BF24">
        <v>0.36020000000000002</v>
      </c>
      <c r="BG24">
        <v>0.36249999999999999</v>
      </c>
      <c r="BK24">
        <v>0.35089999999999999</v>
      </c>
      <c r="BL24">
        <v>0.35560000000000003</v>
      </c>
      <c r="BM24">
        <v>0.35489999999999999</v>
      </c>
      <c r="BN24">
        <v>0.33139999999999997</v>
      </c>
      <c r="BO24">
        <v>0.33510000000000001</v>
      </c>
      <c r="BP24">
        <v>0.33040000000000003</v>
      </c>
      <c r="BQ24">
        <v>0.33029999999999998</v>
      </c>
      <c r="BR24">
        <v>0.32469999999999999</v>
      </c>
      <c r="BS24">
        <v>0.3337</v>
      </c>
    </row>
    <row r="25" spans="1:71" x14ac:dyDescent="0.25">
      <c r="A25" s="137">
        <v>1.4583333333333332E-2</v>
      </c>
      <c r="B25">
        <v>25</v>
      </c>
      <c r="C25">
        <v>0.42649999999999999</v>
      </c>
      <c r="D25">
        <v>0.37980000000000003</v>
      </c>
      <c r="E25">
        <v>0.38640000000000002</v>
      </c>
      <c r="F25">
        <v>0.35439999999999999</v>
      </c>
      <c r="G25">
        <v>0.33910000000000001</v>
      </c>
      <c r="H25">
        <v>0.34360000000000002</v>
      </c>
      <c r="I25">
        <v>0.35449999999999998</v>
      </c>
      <c r="J25">
        <v>0.35189999999999999</v>
      </c>
      <c r="K25">
        <v>0.36520000000000002</v>
      </c>
      <c r="L25">
        <v>0.3624</v>
      </c>
      <c r="M25">
        <v>0.35899999999999999</v>
      </c>
      <c r="N25">
        <v>0.371</v>
      </c>
      <c r="O25">
        <v>0.39140000000000003</v>
      </c>
      <c r="P25">
        <v>1.5983000000000001</v>
      </c>
      <c r="Q25">
        <v>0.39500000000000002</v>
      </c>
      <c r="R25">
        <v>0.2661</v>
      </c>
      <c r="S25">
        <v>0.2676</v>
      </c>
      <c r="T25">
        <v>0.26540000000000002</v>
      </c>
      <c r="U25">
        <v>0.27529999999999999</v>
      </c>
      <c r="V25">
        <v>0.27629999999999999</v>
      </c>
      <c r="W25">
        <v>0.28310000000000002</v>
      </c>
      <c r="X25">
        <v>0.28370000000000001</v>
      </c>
      <c r="Y25">
        <v>0.2878</v>
      </c>
      <c r="Z25">
        <v>0.29380000000000001</v>
      </c>
      <c r="AA25">
        <v>0.39050000000000001</v>
      </c>
      <c r="AB25">
        <v>0.39090000000000003</v>
      </c>
      <c r="AC25">
        <v>0.38969999999999999</v>
      </c>
      <c r="AD25">
        <v>0.39810000000000001</v>
      </c>
      <c r="AE25">
        <v>0.39300000000000002</v>
      </c>
      <c r="AF25">
        <v>0.3871</v>
      </c>
      <c r="AG25">
        <v>0.40289999999999998</v>
      </c>
      <c r="AH25">
        <v>0.41889999999999999</v>
      </c>
      <c r="AI25">
        <v>0.40339999999999998</v>
      </c>
      <c r="AM25">
        <v>0.34860000000000002</v>
      </c>
      <c r="AN25">
        <v>0.3574</v>
      </c>
      <c r="AO25">
        <v>0.36649999999999999</v>
      </c>
      <c r="AP25">
        <v>0.36649999999999999</v>
      </c>
      <c r="AQ25">
        <v>0.36580000000000001</v>
      </c>
      <c r="AR25">
        <v>0.36919999999999997</v>
      </c>
      <c r="AS25">
        <v>0.39240000000000003</v>
      </c>
      <c r="AT25">
        <v>0.40110000000000001</v>
      </c>
      <c r="AU25">
        <v>0.40329999999999999</v>
      </c>
      <c r="AY25">
        <v>0.377</v>
      </c>
      <c r="AZ25">
        <v>0.38100000000000001</v>
      </c>
      <c r="BA25">
        <v>0.38109999999999999</v>
      </c>
      <c r="BB25">
        <v>0.35870000000000002</v>
      </c>
      <c r="BC25">
        <v>0.35239999999999999</v>
      </c>
      <c r="BD25">
        <v>0.35110000000000002</v>
      </c>
      <c r="BE25">
        <v>0.36120000000000002</v>
      </c>
      <c r="BF25">
        <v>0.35620000000000002</v>
      </c>
      <c r="BG25">
        <v>0.35709999999999997</v>
      </c>
      <c r="BK25">
        <v>0.34849999999999998</v>
      </c>
      <c r="BL25">
        <v>0.3528</v>
      </c>
      <c r="BM25">
        <v>0.3518</v>
      </c>
      <c r="BN25">
        <v>0.32700000000000001</v>
      </c>
      <c r="BO25">
        <v>0.33079999999999998</v>
      </c>
      <c r="BP25">
        <v>0.32650000000000001</v>
      </c>
      <c r="BQ25">
        <v>0.3276</v>
      </c>
      <c r="BR25">
        <v>0.3201</v>
      </c>
      <c r="BS25">
        <v>0.32940000000000003</v>
      </c>
    </row>
    <row r="26" spans="1:71" x14ac:dyDescent="0.25">
      <c r="A26" s="137">
        <v>1.5277777777777777E-2</v>
      </c>
      <c r="B26">
        <v>25</v>
      </c>
      <c r="C26">
        <v>0.42670000000000002</v>
      </c>
      <c r="D26">
        <v>0.37940000000000002</v>
      </c>
      <c r="E26">
        <v>0.38569999999999999</v>
      </c>
      <c r="F26">
        <v>0.3508</v>
      </c>
      <c r="G26">
        <v>0.33579999999999999</v>
      </c>
      <c r="H26">
        <v>0.34</v>
      </c>
      <c r="I26">
        <v>0.3513</v>
      </c>
      <c r="J26">
        <v>0.3483</v>
      </c>
      <c r="K26">
        <v>0.36209999999999998</v>
      </c>
      <c r="L26">
        <v>0.35880000000000001</v>
      </c>
      <c r="M26">
        <v>0.35610000000000003</v>
      </c>
      <c r="N26">
        <v>0.36780000000000002</v>
      </c>
      <c r="O26">
        <v>0.39069999999999999</v>
      </c>
      <c r="P26">
        <v>1.6248</v>
      </c>
      <c r="Q26">
        <v>0.39460000000000001</v>
      </c>
      <c r="R26">
        <v>0.26590000000000003</v>
      </c>
      <c r="S26">
        <v>0.2676</v>
      </c>
      <c r="T26">
        <v>0.26519999999999999</v>
      </c>
      <c r="U26">
        <v>0.27539999999999998</v>
      </c>
      <c r="V26">
        <v>0.27610000000000001</v>
      </c>
      <c r="W26">
        <v>0.2828</v>
      </c>
      <c r="X26">
        <v>0.2833</v>
      </c>
      <c r="Y26">
        <v>0.28760000000000002</v>
      </c>
      <c r="Z26">
        <v>0.29349999999999998</v>
      </c>
      <c r="AA26">
        <v>0.38640000000000002</v>
      </c>
      <c r="AB26">
        <v>0.3866</v>
      </c>
      <c r="AC26">
        <v>0.38600000000000001</v>
      </c>
      <c r="AD26">
        <v>0.39379999999999998</v>
      </c>
      <c r="AE26">
        <v>0.38929999999999998</v>
      </c>
      <c r="AF26">
        <v>0.38269999999999998</v>
      </c>
      <c r="AG26">
        <v>0.4012</v>
      </c>
      <c r="AH26">
        <v>0.41639999999999999</v>
      </c>
      <c r="AI26">
        <v>0.4012</v>
      </c>
      <c r="AM26">
        <v>0.34689999999999999</v>
      </c>
      <c r="AN26">
        <v>0.35410000000000003</v>
      </c>
      <c r="AO26">
        <v>0.36430000000000001</v>
      </c>
      <c r="AP26">
        <v>0.36299999999999999</v>
      </c>
      <c r="AQ26">
        <v>0.36180000000000001</v>
      </c>
      <c r="AR26">
        <v>0.36499999999999999</v>
      </c>
      <c r="AS26">
        <v>0.39140000000000003</v>
      </c>
      <c r="AT26">
        <v>0.40039999999999998</v>
      </c>
      <c r="AU26">
        <v>0.4017</v>
      </c>
      <c r="AY26">
        <v>0.37230000000000002</v>
      </c>
      <c r="AZ26">
        <v>0.37619999999999998</v>
      </c>
      <c r="BA26">
        <v>0.37669999999999998</v>
      </c>
      <c r="BB26">
        <v>0.35410000000000003</v>
      </c>
      <c r="BC26">
        <v>0.3478</v>
      </c>
      <c r="BD26">
        <v>0.34639999999999999</v>
      </c>
      <c r="BE26">
        <v>0.35780000000000001</v>
      </c>
      <c r="BF26">
        <v>0.35249999999999998</v>
      </c>
      <c r="BG26">
        <v>0.35289999999999999</v>
      </c>
      <c r="BK26">
        <v>0.34699999999999998</v>
      </c>
      <c r="BL26">
        <v>0.35089999999999999</v>
      </c>
      <c r="BM26">
        <v>0.3493</v>
      </c>
      <c r="BN26">
        <v>0.32200000000000001</v>
      </c>
      <c r="BO26">
        <v>0.32750000000000001</v>
      </c>
      <c r="BP26">
        <v>0.3221</v>
      </c>
      <c r="BQ26">
        <v>0.32279999999999998</v>
      </c>
      <c r="BR26">
        <v>0.31580000000000003</v>
      </c>
      <c r="BS26">
        <v>0.3251</v>
      </c>
    </row>
    <row r="27" spans="1:71" x14ac:dyDescent="0.25">
      <c r="A27" s="137">
        <v>1.5972222222222224E-2</v>
      </c>
      <c r="B27">
        <v>25</v>
      </c>
      <c r="C27">
        <v>0.4274</v>
      </c>
      <c r="D27">
        <v>0.37869999999999998</v>
      </c>
      <c r="E27">
        <v>0.3851</v>
      </c>
      <c r="F27">
        <v>0.34770000000000001</v>
      </c>
      <c r="G27">
        <v>0.33250000000000002</v>
      </c>
      <c r="H27">
        <v>0.33729999999999999</v>
      </c>
      <c r="I27">
        <v>0.3478</v>
      </c>
      <c r="J27">
        <v>0.34589999999999999</v>
      </c>
      <c r="K27">
        <v>0.35899999999999999</v>
      </c>
      <c r="L27">
        <v>0.35570000000000002</v>
      </c>
      <c r="M27">
        <v>0.35299999999999998</v>
      </c>
      <c r="N27">
        <v>0.36470000000000002</v>
      </c>
      <c r="O27">
        <v>0.39040000000000002</v>
      </c>
      <c r="P27">
        <v>1.6006</v>
      </c>
      <c r="Q27">
        <v>0.39389999999999997</v>
      </c>
      <c r="R27">
        <v>0.26579999999999998</v>
      </c>
      <c r="S27">
        <v>0.2671</v>
      </c>
      <c r="T27">
        <v>0.26519999999999999</v>
      </c>
      <c r="U27">
        <v>0.27529999999999999</v>
      </c>
      <c r="V27">
        <v>0.2762</v>
      </c>
      <c r="W27">
        <v>0.28310000000000002</v>
      </c>
      <c r="X27">
        <v>0.28320000000000001</v>
      </c>
      <c r="Y27">
        <v>0.2868</v>
      </c>
      <c r="Z27">
        <v>0.29320000000000002</v>
      </c>
      <c r="AA27">
        <v>0.3841</v>
      </c>
      <c r="AB27">
        <v>0.38350000000000001</v>
      </c>
      <c r="AC27">
        <v>0.38169999999999998</v>
      </c>
      <c r="AD27">
        <v>0.3896</v>
      </c>
      <c r="AE27">
        <v>0.38500000000000001</v>
      </c>
      <c r="AF27">
        <v>0.37830000000000003</v>
      </c>
      <c r="AG27">
        <v>0.40050000000000002</v>
      </c>
      <c r="AH27">
        <v>0.41470000000000001</v>
      </c>
      <c r="AI27">
        <v>0.39939999999999998</v>
      </c>
      <c r="AM27">
        <v>0.3463</v>
      </c>
      <c r="AN27">
        <v>0.35249999999999998</v>
      </c>
      <c r="AO27">
        <v>0.36109999999999998</v>
      </c>
      <c r="AP27">
        <v>0.35820000000000002</v>
      </c>
      <c r="AQ27">
        <v>0.35749999999999998</v>
      </c>
      <c r="AR27">
        <v>0.36009999999999998</v>
      </c>
      <c r="AS27">
        <v>0.39200000000000002</v>
      </c>
      <c r="AT27">
        <v>0.39939999999999998</v>
      </c>
      <c r="AU27">
        <v>0.40150000000000002</v>
      </c>
      <c r="AY27">
        <v>0.36840000000000001</v>
      </c>
      <c r="AZ27">
        <v>0.37180000000000002</v>
      </c>
      <c r="BA27">
        <v>0.37209999999999999</v>
      </c>
      <c r="BB27">
        <v>0.34960000000000002</v>
      </c>
      <c r="BC27">
        <v>0.34370000000000001</v>
      </c>
      <c r="BD27">
        <v>0.34260000000000002</v>
      </c>
      <c r="BE27">
        <v>0.35449999999999998</v>
      </c>
      <c r="BF27">
        <v>0.34910000000000002</v>
      </c>
      <c r="BG27">
        <v>0.34899999999999998</v>
      </c>
      <c r="BK27">
        <v>0.3453</v>
      </c>
      <c r="BL27">
        <v>0.34839999999999999</v>
      </c>
      <c r="BM27">
        <v>0.34770000000000001</v>
      </c>
      <c r="BN27">
        <v>0.31859999999999999</v>
      </c>
      <c r="BO27">
        <v>0.32290000000000002</v>
      </c>
      <c r="BP27">
        <v>0.31830000000000003</v>
      </c>
      <c r="BQ27">
        <v>0.31819999999999998</v>
      </c>
      <c r="BR27">
        <v>0.31169999999999998</v>
      </c>
      <c r="BS27">
        <v>0.32150000000000001</v>
      </c>
    </row>
    <row r="28" spans="1:71" x14ac:dyDescent="0.25">
      <c r="A28" s="137">
        <v>1.6666666666666666E-2</v>
      </c>
      <c r="B28">
        <v>25</v>
      </c>
      <c r="C28">
        <v>0.4274</v>
      </c>
      <c r="D28">
        <v>0.3785</v>
      </c>
      <c r="E28">
        <v>0.3851</v>
      </c>
      <c r="F28">
        <v>0.34470000000000001</v>
      </c>
      <c r="G28">
        <v>0.32969999999999999</v>
      </c>
      <c r="H28">
        <v>0.33439999999999998</v>
      </c>
      <c r="I28">
        <v>0.34520000000000001</v>
      </c>
      <c r="J28">
        <v>0.34300000000000003</v>
      </c>
      <c r="K28">
        <v>0.35630000000000001</v>
      </c>
      <c r="L28">
        <v>0.35249999999999998</v>
      </c>
      <c r="M28">
        <v>0.3498</v>
      </c>
      <c r="N28">
        <v>0.36149999999999999</v>
      </c>
      <c r="O28">
        <v>0.38950000000000001</v>
      </c>
      <c r="P28">
        <v>1.6284000000000001</v>
      </c>
      <c r="Q28">
        <v>0.39360000000000001</v>
      </c>
      <c r="R28">
        <v>0.26569999999999999</v>
      </c>
      <c r="S28">
        <v>0.26729999999999998</v>
      </c>
      <c r="T28">
        <v>0.26529999999999998</v>
      </c>
      <c r="U28">
        <v>0.27510000000000001</v>
      </c>
      <c r="V28">
        <v>0.2757</v>
      </c>
      <c r="W28">
        <v>0.28320000000000001</v>
      </c>
      <c r="X28">
        <v>0.28270000000000001</v>
      </c>
      <c r="Y28">
        <v>0.2868</v>
      </c>
      <c r="Z28">
        <v>0.2928</v>
      </c>
      <c r="AA28">
        <v>0.38190000000000002</v>
      </c>
      <c r="AB28">
        <v>0.38059999999999999</v>
      </c>
      <c r="AC28">
        <v>0.37930000000000003</v>
      </c>
      <c r="AD28">
        <v>0.3866</v>
      </c>
      <c r="AE28">
        <v>0.38109999999999999</v>
      </c>
      <c r="AF28">
        <v>0.37359999999999999</v>
      </c>
      <c r="AG28">
        <v>0.39800000000000002</v>
      </c>
      <c r="AH28">
        <v>0.4128</v>
      </c>
      <c r="AI28">
        <v>0.39889999999999998</v>
      </c>
      <c r="AM28">
        <v>0.34499999999999997</v>
      </c>
      <c r="AN28">
        <v>0.35</v>
      </c>
      <c r="AO28">
        <v>0.35980000000000001</v>
      </c>
      <c r="AP28">
        <v>0.35389999999999999</v>
      </c>
      <c r="AQ28">
        <v>0.35270000000000001</v>
      </c>
      <c r="AR28">
        <v>0.35539999999999999</v>
      </c>
      <c r="AS28">
        <v>0.3911</v>
      </c>
      <c r="AT28">
        <v>0.39800000000000002</v>
      </c>
      <c r="AU28">
        <v>0.40139999999999998</v>
      </c>
      <c r="AY28">
        <v>0.3639</v>
      </c>
      <c r="AZ28">
        <v>0.36759999999999998</v>
      </c>
      <c r="BA28">
        <v>0.3679</v>
      </c>
      <c r="BB28">
        <v>0.34489999999999998</v>
      </c>
      <c r="BC28">
        <v>0.33950000000000002</v>
      </c>
      <c r="BD28">
        <v>0.33829999999999999</v>
      </c>
      <c r="BE28">
        <v>0.34910000000000002</v>
      </c>
      <c r="BF28">
        <v>0.3448</v>
      </c>
      <c r="BG28">
        <v>0.3458</v>
      </c>
      <c r="BK28">
        <v>0.3463</v>
      </c>
      <c r="BL28">
        <v>0.34739999999999999</v>
      </c>
      <c r="BM28">
        <v>0.34660000000000002</v>
      </c>
      <c r="BN28">
        <v>0.31440000000000001</v>
      </c>
      <c r="BO28">
        <v>0.31919999999999998</v>
      </c>
      <c r="BP28">
        <v>0.31559999999999999</v>
      </c>
      <c r="BQ28">
        <v>0.3135</v>
      </c>
      <c r="BR28">
        <v>0.30819999999999997</v>
      </c>
      <c r="BS28">
        <v>0.31669999999999998</v>
      </c>
    </row>
    <row r="29" spans="1:71" x14ac:dyDescent="0.25">
      <c r="A29" s="137">
        <v>1.7361111111111112E-2</v>
      </c>
      <c r="B29">
        <v>25</v>
      </c>
      <c r="C29">
        <v>0.42870000000000003</v>
      </c>
      <c r="D29">
        <v>0.37790000000000001</v>
      </c>
      <c r="E29">
        <v>0.3846</v>
      </c>
      <c r="F29">
        <v>0.34160000000000001</v>
      </c>
      <c r="G29">
        <v>0.3266</v>
      </c>
      <c r="H29">
        <v>0.33139999999999997</v>
      </c>
      <c r="I29">
        <v>0.3422</v>
      </c>
      <c r="J29">
        <v>0.3402</v>
      </c>
      <c r="K29">
        <v>0.35320000000000001</v>
      </c>
      <c r="L29">
        <v>0.34949999999999998</v>
      </c>
      <c r="M29">
        <v>0.34710000000000002</v>
      </c>
      <c r="N29">
        <v>0.3589</v>
      </c>
      <c r="O29">
        <v>0.38919999999999999</v>
      </c>
      <c r="P29">
        <v>1.599</v>
      </c>
      <c r="Q29">
        <v>0.39300000000000002</v>
      </c>
      <c r="R29">
        <v>0.2656</v>
      </c>
      <c r="S29">
        <v>0.26740000000000003</v>
      </c>
      <c r="T29">
        <v>0.2651</v>
      </c>
      <c r="U29">
        <v>0.2752</v>
      </c>
      <c r="V29">
        <v>0.27560000000000001</v>
      </c>
      <c r="W29">
        <v>0.28339999999999999</v>
      </c>
      <c r="X29">
        <v>0.28260000000000002</v>
      </c>
      <c r="Y29">
        <v>0.28660000000000002</v>
      </c>
      <c r="Z29">
        <v>0.29239999999999999</v>
      </c>
      <c r="AA29">
        <v>0.38</v>
      </c>
      <c r="AB29">
        <v>0.37830000000000003</v>
      </c>
      <c r="AC29">
        <v>0.37669999999999998</v>
      </c>
      <c r="AD29">
        <v>0.38179999999999997</v>
      </c>
      <c r="AE29">
        <v>0.3775</v>
      </c>
      <c r="AF29">
        <v>0.37</v>
      </c>
      <c r="AG29">
        <v>0.39710000000000001</v>
      </c>
      <c r="AH29">
        <v>0.41249999999999998</v>
      </c>
      <c r="AI29">
        <v>0.39839999999999998</v>
      </c>
      <c r="AM29">
        <v>0.34439999999999998</v>
      </c>
      <c r="AN29">
        <v>0.34860000000000002</v>
      </c>
      <c r="AO29">
        <v>0.3569</v>
      </c>
      <c r="AP29">
        <v>0.34920000000000001</v>
      </c>
      <c r="AQ29">
        <v>0.34870000000000001</v>
      </c>
      <c r="AR29">
        <v>0.35099999999999998</v>
      </c>
      <c r="AS29">
        <v>0.39090000000000003</v>
      </c>
      <c r="AT29">
        <v>0.3987</v>
      </c>
      <c r="AU29">
        <v>0.40010000000000001</v>
      </c>
      <c r="AY29">
        <v>0.36020000000000002</v>
      </c>
      <c r="AZ29">
        <v>0.36330000000000001</v>
      </c>
      <c r="BA29">
        <v>0.3639</v>
      </c>
      <c r="BB29">
        <v>0.34110000000000001</v>
      </c>
      <c r="BC29">
        <v>0.33489999999999998</v>
      </c>
      <c r="BD29">
        <v>0.33429999999999999</v>
      </c>
      <c r="BE29">
        <v>0.34549999999999997</v>
      </c>
      <c r="BF29">
        <v>0.34139999999999998</v>
      </c>
      <c r="BG29">
        <v>0.34129999999999999</v>
      </c>
      <c r="BK29">
        <v>0.34399999999999997</v>
      </c>
      <c r="BL29">
        <v>0.34660000000000002</v>
      </c>
      <c r="BM29">
        <v>0.3458</v>
      </c>
      <c r="BN29">
        <v>0.311</v>
      </c>
      <c r="BO29">
        <v>0.31590000000000001</v>
      </c>
      <c r="BP29">
        <v>0.31219999999999998</v>
      </c>
      <c r="BQ29">
        <v>0.31030000000000002</v>
      </c>
      <c r="BR29">
        <v>0.30659999999999998</v>
      </c>
      <c r="BS29">
        <v>0.31330000000000002</v>
      </c>
    </row>
    <row r="30" spans="1:71" x14ac:dyDescent="0.25">
      <c r="A30" s="137">
        <v>1.8055555555555557E-2</v>
      </c>
      <c r="B30">
        <v>25</v>
      </c>
      <c r="C30">
        <v>0.42809999999999998</v>
      </c>
      <c r="D30">
        <v>0.37730000000000002</v>
      </c>
      <c r="E30">
        <v>0.3841</v>
      </c>
      <c r="F30">
        <v>0.33860000000000001</v>
      </c>
      <c r="G30">
        <v>0.3236</v>
      </c>
      <c r="H30">
        <v>0.32819999999999999</v>
      </c>
      <c r="I30">
        <v>0.33929999999999999</v>
      </c>
      <c r="J30">
        <v>0.3372</v>
      </c>
      <c r="K30">
        <v>0.3503</v>
      </c>
      <c r="L30">
        <v>0.34639999999999999</v>
      </c>
      <c r="M30">
        <v>0.34410000000000002</v>
      </c>
      <c r="N30">
        <v>0.35580000000000001</v>
      </c>
      <c r="O30">
        <v>0.38869999999999999</v>
      </c>
      <c r="P30">
        <v>1.6255999999999999</v>
      </c>
      <c r="Q30">
        <v>0.39240000000000003</v>
      </c>
      <c r="R30">
        <v>0.2656</v>
      </c>
      <c r="S30">
        <v>0.26750000000000002</v>
      </c>
      <c r="T30">
        <v>0.26550000000000001</v>
      </c>
      <c r="U30">
        <v>0.27539999999999998</v>
      </c>
      <c r="V30">
        <v>0.2762</v>
      </c>
      <c r="W30">
        <v>0.28360000000000002</v>
      </c>
      <c r="X30">
        <v>0.28249999999999997</v>
      </c>
      <c r="Y30">
        <v>0.28649999999999998</v>
      </c>
      <c r="Z30">
        <v>0.29189999999999999</v>
      </c>
      <c r="AA30">
        <v>0.37890000000000001</v>
      </c>
      <c r="AB30">
        <v>0.37569999999999998</v>
      </c>
      <c r="AC30">
        <v>0.37419999999999998</v>
      </c>
      <c r="AD30">
        <v>0.37759999999999999</v>
      </c>
      <c r="AE30">
        <v>0.37340000000000001</v>
      </c>
      <c r="AF30">
        <v>0.36680000000000001</v>
      </c>
      <c r="AG30">
        <v>0.39679999999999999</v>
      </c>
      <c r="AH30">
        <v>0.41220000000000001</v>
      </c>
      <c r="AI30">
        <v>0.3987</v>
      </c>
      <c r="AM30">
        <v>0.34360000000000002</v>
      </c>
      <c r="AN30">
        <v>0.34749999999999998</v>
      </c>
      <c r="AO30">
        <v>0.35620000000000002</v>
      </c>
      <c r="AP30">
        <v>0.34439999999999998</v>
      </c>
      <c r="AQ30">
        <v>0.34449999999999997</v>
      </c>
      <c r="AR30">
        <v>0.3468</v>
      </c>
      <c r="AS30">
        <v>0.39079999999999998</v>
      </c>
      <c r="AT30">
        <v>0.39829999999999999</v>
      </c>
      <c r="AU30">
        <v>0.4</v>
      </c>
      <c r="AY30">
        <v>0.35680000000000001</v>
      </c>
      <c r="AZ30">
        <v>0.35980000000000001</v>
      </c>
      <c r="BA30">
        <v>0.36009999999999998</v>
      </c>
      <c r="BB30">
        <v>0.33689999999999998</v>
      </c>
      <c r="BC30">
        <v>0.33100000000000002</v>
      </c>
      <c r="BD30">
        <v>0.3301</v>
      </c>
      <c r="BE30">
        <v>0.3422</v>
      </c>
      <c r="BF30">
        <v>0.3392</v>
      </c>
      <c r="BG30">
        <v>0.33860000000000001</v>
      </c>
      <c r="BK30">
        <v>0.34339999999999998</v>
      </c>
      <c r="BL30">
        <v>0.3458</v>
      </c>
      <c r="BM30">
        <v>0.34499999999999997</v>
      </c>
      <c r="BN30">
        <v>0.308</v>
      </c>
      <c r="BO30">
        <v>0.31319999999999998</v>
      </c>
      <c r="BP30">
        <v>0.30969999999999998</v>
      </c>
      <c r="BQ30">
        <v>0.30680000000000002</v>
      </c>
      <c r="BR30">
        <v>0.30180000000000001</v>
      </c>
      <c r="BS30">
        <v>0.31030000000000002</v>
      </c>
    </row>
    <row r="31" spans="1:71" x14ac:dyDescent="0.25">
      <c r="A31" s="137">
        <v>1.8749999999999999E-2</v>
      </c>
      <c r="B31">
        <v>25</v>
      </c>
      <c r="C31">
        <v>0.42930000000000001</v>
      </c>
      <c r="D31">
        <v>0.37680000000000002</v>
      </c>
      <c r="E31">
        <v>0.38340000000000002</v>
      </c>
      <c r="F31">
        <v>0.33560000000000001</v>
      </c>
      <c r="G31">
        <v>0.32069999999999999</v>
      </c>
      <c r="H31">
        <v>0.3251</v>
      </c>
      <c r="I31">
        <v>0.33650000000000002</v>
      </c>
      <c r="J31">
        <v>0.33460000000000001</v>
      </c>
      <c r="K31">
        <v>0.34739999999999999</v>
      </c>
      <c r="L31">
        <v>0.34350000000000003</v>
      </c>
      <c r="M31">
        <v>0.34129999999999999</v>
      </c>
      <c r="N31">
        <v>0.3533</v>
      </c>
      <c r="O31">
        <v>0.38829999999999998</v>
      </c>
      <c r="P31">
        <v>1.6004</v>
      </c>
      <c r="Q31">
        <v>0.39219999999999999</v>
      </c>
      <c r="R31">
        <v>0.26579999999999998</v>
      </c>
      <c r="S31">
        <v>0.26800000000000002</v>
      </c>
      <c r="T31">
        <v>0.26569999999999999</v>
      </c>
      <c r="U31">
        <v>0.27550000000000002</v>
      </c>
      <c r="V31">
        <v>0.27589999999999998</v>
      </c>
      <c r="W31">
        <v>0.28339999999999999</v>
      </c>
      <c r="X31">
        <v>0.28220000000000001</v>
      </c>
      <c r="Y31">
        <v>0.28610000000000002</v>
      </c>
      <c r="Z31">
        <v>0.29149999999999998</v>
      </c>
      <c r="AA31">
        <v>0.37780000000000002</v>
      </c>
      <c r="AB31">
        <v>0.37519999999999998</v>
      </c>
      <c r="AC31">
        <v>0.37330000000000002</v>
      </c>
      <c r="AD31">
        <v>0.374</v>
      </c>
      <c r="AE31">
        <v>0.3695</v>
      </c>
      <c r="AF31">
        <v>0.3629</v>
      </c>
      <c r="AG31">
        <v>0.39689999999999998</v>
      </c>
      <c r="AH31">
        <v>0.4113</v>
      </c>
      <c r="AI31">
        <v>0.39750000000000002</v>
      </c>
      <c r="AM31">
        <v>0.34360000000000002</v>
      </c>
      <c r="AN31">
        <v>0.34620000000000001</v>
      </c>
      <c r="AO31">
        <v>0.35620000000000002</v>
      </c>
      <c r="AP31">
        <v>0.34010000000000001</v>
      </c>
      <c r="AQ31">
        <v>0.34010000000000001</v>
      </c>
      <c r="AR31">
        <v>0.34320000000000001</v>
      </c>
      <c r="AS31">
        <v>0.39</v>
      </c>
      <c r="AT31">
        <v>0.3987</v>
      </c>
      <c r="AU31">
        <v>0.40060000000000001</v>
      </c>
      <c r="AY31">
        <v>0.3538</v>
      </c>
      <c r="AZ31">
        <v>0.35599999999999998</v>
      </c>
      <c r="BA31">
        <v>0.35659999999999997</v>
      </c>
      <c r="BB31">
        <v>0.33329999999999999</v>
      </c>
      <c r="BC31">
        <v>0.32729999999999998</v>
      </c>
      <c r="BD31">
        <v>0.32640000000000002</v>
      </c>
      <c r="BE31">
        <v>0.3392</v>
      </c>
      <c r="BF31">
        <v>0.33689999999999998</v>
      </c>
      <c r="BG31">
        <v>0.33589999999999998</v>
      </c>
      <c r="BK31">
        <v>0.34329999999999999</v>
      </c>
      <c r="BL31">
        <v>0.34560000000000002</v>
      </c>
      <c r="BM31">
        <v>0.34510000000000002</v>
      </c>
      <c r="BN31">
        <v>0.30599999999999999</v>
      </c>
      <c r="BO31">
        <v>0.3105</v>
      </c>
      <c r="BP31">
        <v>0.30769999999999997</v>
      </c>
      <c r="BQ31">
        <v>0.30430000000000001</v>
      </c>
      <c r="BR31">
        <v>0.2979</v>
      </c>
      <c r="BS31">
        <v>0.30680000000000002</v>
      </c>
    </row>
    <row r="32" spans="1:71" x14ac:dyDescent="0.25">
      <c r="A32" s="137">
        <v>1.9444444444444445E-2</v>
      </c>
      <c r="B32">
        <v>25</v>
      </c>
      <c r="C32">
        <v>0.4289</v>
      </c>
      <c r="D32">
        <v>0.3765</v>
      </c>
      <c r="E32">
        <v>0.38269999999999998</v>
      </c>
      <c r="F32">
        <v>0.33260000000000001</v>
      </c>
      <c r="G32">
        <v>0.31780000000000003</v>
      </c>
      <c r="H32">
        <v>0.32200000000000001</v>
      </c>
      <c r="I32">
        <v>0.33329999999999999</v>
      </c>
      <c r="J32">
        <v>0.33200000000000002</v>
      </c>
      <c r="K32">
        <v>0.34399999999999997</v>
      </c>
      <c r="L32">
        <v>0.34029999999999999</v>
      </c>
      <c r="M32">
        <v>0.33829999999999999</v>
      </c>
      <c r="N32">
        <v>0.35099999999999998</v>
      </c>
      <c r="O32">
        <v>0.38769999999999999</v>
      </c>
      <c r="P32">
        <v>1.6341000000000001</v>
      </c>
      <c r="Q32">
        <v>0.39150000000000001</v>
      </c>
      <c r="R32">
        <v>0.26590000000000003</v>
      </c>
      <c r="S32">
        <v>0.26779999999999998</v>
      </c>
      <c r="T32">
        <v>0.26569999999999999</v>
      </c>
      <c r="U32">
        <v>0.27579999999999999</v>
      </c>
      <c r="V32">
        <v>0.2762</v>
      </c>
      <c r="W32">
        <v>0.28339999999999999</v>
      </c>
      <c r="X32">
        <v>0.28210000000000002</v>
      </c>
      <c r="Y32">
        <v>0.28570000000000001</v>
      </c>
      <c r="Z32">
        <v>0.29060000000000002</v>
      </c>
      <c r="AA32">
        <v>0.37769999999999998</v>
      </c>
      <c r="AB32">
        <v>0.3745</v>
      </c>
      <c r="AC32">
        <v>0.37159999999999999</v>
      </c>
      <c r="AD32">
        <v>0.36980000000000002</v>
      </c>
      <c r="AE32">
        <v>0.36659999999999998</v>
      </c>
      <c r="AF32">
        <v>0.35859999999999997</v>
      </c>
      <c r="AG32">
        <v>0.39739999999999998</v>
      </c>
      <c r="AH32">
        <v>0.41070000000000001</v>
      </c>
      <c r="AI32">
        <v>0.39729999999999999</v>
      </c>
      <c r="AM32">
        <v>0.34289999999999998</v>
      </c>
      <c r="AN32">
        <v>0.34599999999999997</v>
      </c>
      <c r="AO32">
        <v>0.35570000000000002</v>
      </c>
      <c r="AP32">
        <v>0.33600000000000002</v>
      </c>
      <c r="AQ32">
        <v>0.33650000000000002</v>
      </c>
      <c r="AR32">
        <v>0.33889999999999998</v>
      </c>
      <c r="AS32">
        <v>0.38940000000000002</v>
      </c>
      <c r="AT32">
        <v>0.39660000000000001</v>
      </c>
      <c r="AU32">
        <v>0.39929999999999999</v>
      </c>
      <c r="AY32">
        <v>0.35099999999999998</v>
      </c>
      <c r="AZ32">
        <v>0.35310000000000002</v>
      </c>
      <c r="BA32">
        <v>0.35339999999999999</v>
      </c>
      <c r="BB32">
        <v>0.32940000000000003</v>
      </c>
      <c r="BC32">
        <v>0.32400000000000001</v>
      </c>
      <c r="BD32">
        <v>0.32300000000000001</v>
      </c>
      <c r="BE32">
        <v>0.33589999999999998</v>
      </c>
      <c r="BF32">
        <v>0.33279999999999998</v>
      </c>
      <c r="BG32">
        <v>0.33279999999999998</v>
      </c>
      <c r="BK32">
        <v>0.34300000000000003</v>
      </c>
      <c r="BL32">
        <v>0.34510000000000002</v>
      </c>
      <c r="BM32">
        <v>0.34470000000000001</v>
      </c>
      <c r="BN32">
        <v>0.30420000000000003</v>
      </c>
      <c r="BO32">
        <v>0.30819999999999997</v>
      </c>
      <c r="BP32">
        <v>0.30559999999999998</v>
      </c>
      <c r="BQ32">
        <v>0.3004</v>
      </c>
      <c r="BR32">
        <v>0.29449999999999998</v>
      </c>
      <c r="BS32">
        <v>0.3024</v>
      </c>
    </row>
    <row r="33" spans="1:98" x14ac:dyDescent="0.25">
      <c r="A33" s="137">
        <v>2.013888888888889E-2</v>
      </c>
      <c r="B33">
        <v>25</v>
      </c>
      <c r="C33">
        <v>0.42920000000000003</v>
      </c>
      <c r="D33">
        <v>0.37590000000000001</v>
      </c>
      <c r="E33">
        <v>0.38229999999999997</v>
      </c>
      <c r="F33">
        <v>0.32969999999999999</v>
      </c>
      <c r="G33">
        <v>0.315</v>
      </c>
      <c r="H33">
        <v>0.31929999999999997</v>
      </c>
      <c r="I33">
        <v>0.33040000000000003</v>
      </c>
      <c r="J33">
        <v>0.32919999999999999</v>
      </c>
      <c r="K33">
        <v>0.34100000000000003</v>
      </c>
      <c r="L33">
        <v>0.33750000000000002</v>
      </c>
      <c r="M33">
        <v>0.3357</v>
      </c>
      <c r="N33">
        <v>0.3478</v>
      </c>
      <c r="O33">
        <v>0.38719999999999999</v>
      </c>
      <c r="P33">
        <v>1.6095999999999999</v>
      </c>
      <c r="Q33">
        <v>0.39100000000000001</v>
      </c>
      <c r="R33">
        <v>0.26619999999999999</v>
      </c>
      <c r="S33">
        <v>0.26800000000000002</v>
      </c>
      <c r="T33">
        <v>0.26629999999999998</v>
      </c>
      <c r="U33">
        <v>0.27600000000000002</v>
      </c>
      <c r="V33">
        <v>0.27629999999999999</v>
      </c>
      <c r="W33">
        <v>0.28349999999999997</v>
      </c>
      <c r="X33">
        <v>0.28220000000000001</v>
      </c>
      <c r="Y33">
        <v>0.28549999999999998</v>
      </c>
      <c r="Z33">
        <v>0.29039999999999999</v>
      </c>
      <c r="AA33">
        <v>0.37819999999999998</v>
      </c>
      <c r="AB33">
        <v>0.37390000000000001</v>
      </c>
      <c r="AC33">
        <v>0.37059999999999998</v>
      </c>
      <c r="AD33">
        <v>0.36649999999999999</v>
      </c>
      <c r="AE33">
        <v>0.36259999999999998</v>
      </c>
      <c r="AF33">
        <v>0.35620000000000002</v>
      </c>
      <c r="AG33">
        <v>0.39639999999999997</v>
      </c>
      <c r="AH33">
        <v>0.4108</v>
      </c>
      <c r="AI33">
        <v>0.39639999999999997</v>
      </c>
      <c r="AM33">
        <v>0.34320000000000001</v>
      </c>
      <c r="AN33">
        <v>0.3458</v>
      </c>
      <c r="AO33">
        <v>0.3553</v>
      </c>
      <c r="AP33">
        <v>0.33300000000000002</v>
      </c>
      <c r="AQ33">
        <v>0.33379999999999999</v>
      </c>
      <c r="AR33">
        <v>0.3357</v>
      </c>
      <c r="AS33">
        <v>0.38900000000000001</v>
      </c>
      <c r="AT33">
        <v>0.39650000000000002</v>
      </c>
      <c r="AU33">
        <v>0.39910000000000001</v>
      </c>
      <c r="AY33">
        <v>0.34910000000000002</v>
      </c>
      <c r="AZ33">
        <v>0.35020000000000001</v>
      </c>
      <c r="BA33">
        <v>0.3508</v>
      </c>
      <c r="BB33">
        <v>0.32550000000000001</v>
      </c>
      <c r="BC33">
        <v>0.32</v>
      </c>
      <c r="BD33">
        <v>0.31929999999999997</v>
      </c>
      <c r="BE33">
        <v>0.33260000000000001</v>
      </c>
      <c r="BF33">
        <v>0.32840000000000003</v>
      </c>
      <c r="BG33">
        <v>0.3291</v>
      </c>
      <c r="BK33">
        <v>0.3427</v>
      </c>
      <c r="BL33">
        <v>0.34510000000000002</v>
      </c>
      <c r="BM33">
        <v>0.34439999999999998</v>
      </c>
      <c r="BN33">
        <v>0.30330000000000001</v>
      </c>
      <c r="BO33">
        <v>0.30719999999999997</v>
      </c>
      <c r="BP33">
        <v>0.30509999999999998</v>
      </c>
      <c r="BQ33">
        <v>0.29549999999999998</v>
      </c>
      <c r="BR33">
        <v>0.29189999999999999</v>
      </c>
      <c r="BS33">
        <v>0.29949999999999999</v>
      </c>
    </row>
    <row r="34" spans="1:98" x14ac:dyDescent="0.25">
      <c r="A34" s="137">
        <v>2.0833333333333332E-2</v>
      </c>
      <c r="B34">
        <v>25</v>
      </c>
      <c r="C34">
        <v>0.42920000000000003</v>
      </c>
      <c r="D34">
        <v>0.37540000000000001</v>
      </c>
      <c r="E34">
        <v>0.38169999999999998</v>
      </c>
      <c r="F34">
        <v>0.32679999999999998</v>
      </c>
      <c r="G34">
        <v>0.31240000000000001</v>
      </c>
      <c r="H34">
        <v>0.31659999999999999</v>
      </c>
      <c r="I34">
        <v>0.3276</v>
      </c>
      <c r="J34">
        <v>0.32640000000000002</v>
      </c>
      <c r="K34">
        <v>0.33829999999999999</v>
      </c>
      <c r="L34">
        <v>0.3347</v>
      </c>
      <c r="M34">
        <v>0.33300000000000002</v>
      </c>
      <c r="N34">
        <v>0.34470000000000001</v>
      </c>
      <c r="O34">
        <v>0.38700000000000001</v>
      </c>
      <c r="P34">
        <v>1.6346000000000001</v>
      </c>
      <c r="Q34">
        <v>0.39069999999999999</v>
      </c>
      <c r="R34">
        <v>0.2666</v>
      </c>
      <c r="S34">
        <v>0.26840000000000003</v>
      </c>
      <c r="T34">
        <v>0.26619999999999999</v>
      </c>
      <c r="U34">
        <v>0.27589999999999998</v>
      </c>
      <c r="V34">
        <v>0.27660000000000001</v>
      </c>
      <c r="W34">
        <v>0.28370000000000001</v>
      </c>
      <c r="X34">
        <v>0.28210000000000002</v>
      </c>
      <c r="Y34">
        <v>0.28539999999999999</v>
      </c>
      <c r="Z34">
        <v>0.28999999999999998</v>
      </c>
      <c r="AA34">
        <v>0.37869999999999998</v>
      </c>
      <c r="AB34">
        <v>0.37359999999999999</v>
      </c>
      <c r="AC34">
        <v>0.36940000000000001</v>
      </c>
      <c r="AD34">
        <v>0.36309999999999998</v>
      </c>
      <c r="AE34">
        <v>0.35799999999999998</v>
      </c>
      <c r="AF34">
        <v>0.3518</v>
      </c>
      <c r="AG34">
        <v>0.3967</v>
      </c>
      <c r="AH34">
        <v>0.41139999999999999</v>
      </c>
      <c r="AI34">
        <v>0.39650000000000002</v>
      </c>
      <c r="AM34">
        <v>0.3427</v>
      </c>
      <c r="AN34">
        <v>0.34599999999999997</v>
      </c>
      <c r="AO34">
        <v>0.3548</v>
      </c>
      <c r="AP34">
        <v>0.32900000000000001</v>
      </c>
      <c r="AQ34">
        <v>0.33040000000000003</v>
      </c>
      <c r="AR34">
        <v>0.33300000000000002</v>
      </c>
      <c r="AS34">
        <v>0.3891</v>
      </c>
      <c r="AT34">
        <v>0.39679999999999999</v>
      </c>
      <c r="AU34">
        <v>0.39889999999999998</v>
      </c>
      <c r="AY34">
        <v>0.34689999999999999</v>
      </c>
      <c r="AZ34">
        <v>0.3483</v>
      </c>
      <c r="BA34">
        <v>0.34789999999999999</v>
      </c>
      <c r="BB34">
        <v>0.32240000000000002</v>
      </c>
      <c r="BC34">
        <v>0.31680000000000003</v>
      </c>
      <c r="BD34">
        <v>0.31619999999999998</v>
      </c>
      <c r="BE34">
        <v>0.32969999999999999</v>
      </c>
      <c r="BF34">
        <v>0.32500000000000001</v>
      </c>
      <c r="BG34">
        <v>0.32600000000000001</v>
      </c>
      <c r="BK34">
        <v>0.34260000000000002</v>
      </c>
      <c r="BL34">
        <v>0.34510000000000002</v>
      </c>
      <c r="BM34">
        <v>0.34439999999999998</v>
      </c>
      <c r="BN34">
        <v>0.30230000000000001</v>
      </c>
      <c r="BO34">
        <v>0.30640000000000001</v>
      </c>
      <c r="BP34">
        <v>0.30499999999999999</v>
      </c>
      <c r="BQ34">
        <v>0.29330000000000001</v>
      </c>
      <c r="BR34">
        <v>0.28870000000000001</v>
      </c>
      <c r="BS34">
        <v>0.29659999999999997</v>
      </c>
    </row>
    <row r="35" spans="1:98" x14ac:dyDescent="0.25">
      <c r="A35" s="137">
        <v>2.1527777777777781E-2</v>
      </c>
      <c r="B35">
        <v>25</v>
      </c>
      <c r="C35">
        <v>0.42949999999999999</v>
      </c>
      <c r="D35">
        <v>0.37459999999999999</v>
      </c>
      <c r="E35">
        <v>0.38140000000000002</v>
      </c>
      <c r="F35">
        <v>0.32379999999999998</v>
      </c>
      <c r="G35">
        <v>0.30959999999999999</v>
      </c>
      <c r="H35">
        <v>0.31330000000000002</v>
      </c>
      <c r="I35">
        <v>0.32469999999999999</v>
      </c>
      <c r="J35">
        <v>0.32369999999999999</v>
      </c>
      <c r="K35">
        <v>0.33560000000000001</v>
      </c>
      <c r="L35">
        <v>0.33179999999999998</v>
      </c>
      <c r="M35">
        <v>0.33040000000000003</v>
      </c>
      <c r="N35">
        <v>0.34210000000000002</v>
      </c>
      <c r="O35">
        <v>0.38629999999999998</v>
      </c>
      <c r="P35">
        <v>1.6059000000000001</v>
      </c>
      <c r="Q35">
        <v>0.39</v>
      </c>
      <c r="R35">
        <v>0.26650000000000001</v>
      </c>
      <c r="S35">
        <v>0.26829999999999998</v>
      </c>
      <c r="T35">
        <v>0.2661</v>
      </c>
      <c r="U35">
        <v>0.27589999999999998</v>
      </c>
      <c r="V35">
        <v>0.27660000000000001</v>
      </c>
      <c r="W35">
        <v>0.28349999999999997</v>
      </c>
      <c r="X35">
        <v>0.28189999999999998</v>
      </c>
      <c r="Y35">
        <v>0.2848</v>
      </c>
      <c r="Z35">
        <v>0.28960000000000002</v>
      </c>
      <c r="AA35">
        <v>0.37830000000000003</v>
      </c>
      <c r="AB35">
        <v>0.37340000000000001</v>
      </c>
      <c r="AC35">
        <v>0.36899999999999999</v>
      </c>
      <c r="AD35">
        <v>0.36</v>
      </c>
      <c r="AE35">
        <v>0.35360000000000003</v>
      </c>
      <c r="AF35">
        <v>0.34870000000000001</v>
      </c>
      <c r="AG35">
        <v>0.39610000000000001</v>
      </c>
      <c r="AH35">
        <v>0.41120000000000001</v>
      </c>
      <c r="AI35">
        <v>0.39600000000000002</v>
      </c>
      <c r="AM35">
        <v>0.34310000000000002</v>
      </c>
      <c r="AN35">
        <v>0.3453</v>
      </c>
      <c r="AO35">
        <v>0.3548</v>
      </c>
      <c r="AP35">
        <v>0.32529999999999998</v>
      </c>
      <c r="AQ35">
        <v>0.32719999999999999</v>
      </c>
      <c r="AR35">
        <v>0.32990000000000003</v>
      </c>
      <c r="AS35">
        <v>0.38890000000000002</v>
      </c>
      <c r="AT35">
        <v>0.39600000000000002</v>
      </c>
      <c r="AU35">
        <v>0.39929999999999999</v>
      </c>
      <c r="AY35">
        <v>0.3458</v>
      </c>
      <c r="AZ35">
        <v>0.34649999999999997</v>
      </c>
      <c r="BA35">
        <v>0.34620000000000001</v>
      </c>
      <c r="BB35">
        <v>0.31919999999999998</v>
      </c>
      <c r="BC35">
        <v>0.31419999999999998</v>
      </c>
      <c r="BD35">
        <v>0.31309999999999999</v>
      </c>
      <c r="BE35">
        <v>0.32679999999999998</v>
      </c>
      <c r="BF35">
        <v>0.32200000000000001</v>
      </c>
      <c r="BG35">
        <v>0.32300000000000001</v>
      </c>
      <c r="BK35">
        <v>0.34239999999999998</v>
      </c>
      <c r="BL35">
        <v>0.34449999999999997</v>
      </c>
      <c r="BM35">
        <v>0.34420000000000001</v>
      </c>
      <c r="BN35">
        <v>0.30199999999999999</v>
      </c>
      <c r="BO35">
        <v>0.30599999999999999</v>
      </c>
      <c r="BP35">
        <v>0.30409999999999998</v>
      </c>
      <c r="BQ35">
        <v>0.29010000000000002</v>
      </c>
      <c r="BR35">
        <v>0.2863</v>
      </c>
      <c r="BS35">
        <v>0.29409999999999997</v>
      </c>
    </row>
    <row r="36" spans="1:98" x14ac:dyDescent="0.25">
      <c r="A36" s="137">
        <v>2.2222222222222223E-2</v>
      </c>
      <c r="B36">
        <v>25</v>
      </c>
      <c r="C36">
        <v>0.4289</v>
      </c>
      <c r="D36">
        <v>0.37419999999999998</v>
      </c>
      <c r="E36">
        <v>0.38109999999999999</v>
      </c>
      <c r="F36">
        <v>0.32140000000000002</v>
      </c>
      <c r="G36">
        <v>0.30640000000000001</v>
      </c>
      <c r="H36">
        <v>0.31090000000000001</v>
      </c>
      <c r="I36">
        <v>0.32219999999999999</v>
      </c>
      <c r="J36">
        <v>0.32119999999999999</v>
      </c>
      <c r="K36">
        <v>0.33279999999999998</v>
      </c>
      <c r="L36">
        <v>0.32919999999999999</v>
      </c>
      <c r="M36">
        <v>0.32779999999999998</v>
      </c>
      <c r="N36">
        <v>0.3392</v>
      </c>
      <c r="O36">
        <v>0.38579999999999998</v>
      </c>
      <c r="P36">
        <v>1.6337999999999999</v>
      </c>
      <c r="Q36">
        <v>0.3896</v>
      </c>
      <c r="R36">
        <v>0.26669999999999999</v>
      </c>
      <c r="S36">
        <v>0.26840000000000003</v>
      </c>
      <c r="T36">
        <v>0.26650000000000001</v>
      </c>
      <c r="U36">
        <v>0.27610000000000001</v>
      </c>
      <c r="V36">
        <v>0.27679999999999999</v>
      </c>
      <c r="W36">
        <v>0.28360000000000002</v>
      </c>
      <c r="X36">
        <v>0.28160000000000002</v>
      </c>
      <c r="Y36">
        <v>0.28470000000000001</v>
      </c>
      <c r="Z36">
        <v>0.28939999999999999</v>
      </c>
      <c r="AA36">
        <v>0.37859999999999999</v>
      </c>
      <c r="AB36">
        <v>0.37269999999999998</v>
      </c>
      <c r="AC36">
        <v>0.36899999999999999</v>
      </c>
      <c r="AD36">
        <v>0.3569</v>
      </c>
      <c r="AE36">
        <v>0.34989999999999999</v>
      </c>
      <c r="AF36">
        <v>0.34539999999999998</v>
      </c>
      <c r="AG36">
        <v>0.3967</v>
      </c>
      <c r="AH36">
        <v>0.41120000000000001</v>
      </c>
      <c r="AI36">
        <v>0.39779999999999999</v>
      </c>
      <c r="AM36">
        <v>0.34239999999999998</v>
      </c>
      <c r="AN36">
        <v>0.34539999999999998</v>
      </c>
      <c r="AO36">
        <v>0.3538</v>
      </c>
      <c r="AP36">
        <v>0.32319999999999999</v>
      </c>
      <c r="AQ36">
        <v>0.32400000000000001</v>
      </c>
      <c r="AR36">
        <v>0.32640000000000002</v>
      </c>
      <c r="AS36">
        <v>0.38840000000000002</v>
      </c>
      <c r="AT36">
        <v>0.39610000000000001</v>
      </c>
      <c r="AU36">
        <v>0.39910000000000001</v>
      </c>
      <c r="AY36">
        <v>0.34549999999999997</v>
      </c>
      <c r="AZ36">
        <v>0.34499999999999997</v>
      </c>
      <c r="BA36">
        <v>0.34449999999999997</v>
      </c>
      <c r="BB36">
        <v>0.31580000000000003</v>
      </c>
      <c r="BC36">
        <v>0.31140000000000001</v>
      </c>
      <c r="BD36">
        <v>0.31009999999999999</v>
      </c>
      <c r="BE36">
        <v>0.3241</v>
      </c>
      <c r="BF36">
        <v>0.31890000000000002</v>
      </c>
      <c r="BG36">
        <v>0.32019999999999998</v>
      </c>
      <c r="BK36">
        <v>0.34160000000000001</v>
      </c>
      <c r="BL36">
        <v>0.34410000000000002</v>
      </c>
      <c r="BM36">
        <v>0.34410000000000002</v>
      </c>
      <c r="BN36">
        <v>0.30109999999999998</v>
      </c>
      <c r="BO36">
        <v>0.30549999999999999</v>
      </c>
      <c r="BP36">
        <v>0.3044</v>
      </c>
      <c r="BQ36">
        <v>0.28699999999999998</v>
      </c>
      <c r="BR36">
        <v>0.28310000000000002</v>
      </c>
      <c r="BS36">
        <v>0.29239999999999999</v>
      </c>
    </row>
    <row r="37" spans="1:98" x14ac:dyDescent="0.25">
      <c r="A37" s="137">
        <v>2.2916666666666669E-2</v>
      </c>
      <c r="B37">
        <v>25</v>
      </c>
      <c r="C37">
        <v>0.42930000000000001</v>
      </c>
      <c r="D37">
        <v>0.374</v>
      </c>
      <c r="E37">
        <v>0.3805</v>
      </c>
      <c r="F37">
        <v>0.31900000000000001</v>
      </c>
      <c r="G37">
        <v>0.30399999999999999</v>
      </c>
      <c r="H37">
        <v>0.30840000000000001</v>
      </c>
      <c r="I37">
        <v>0.3196</v>
      </c>
      <c r="J37">
        <v>0.31879999999999997</v>
      </c>
      <c r="K37">
        <v>0.3301</v>
      </c>
      <c r="L37">
        <v>0.32679999999999998</v>
      </c>
      <c r="M37">
        <v>0.32519999999999999</v>
      </c>
      <c r="N37">
        <v>0.33710000000000001</v>
      </c>
      <c r="O37">
        <v>0.38540000000000002</v>
      </c>
      <c r="P37">
        <v>1.6048</v>
      </c>
      <c r="Q37">
        <v>0.38919999999999999</v>
      </c>
      <c r="R37">
        <v>0.26700000000000002</v>
      </c>
      <c r="S37">
        <v>0.26850000000000002</v>
      </c>
      <c r="T37">
        <v>0.2666</v>
      </c>
      <c r="U37">
        <v>0.27629999999999999</v>
      </c>
      <c r="V37">
        <v>0.27689999999999998</v>
      </c>
      <c r="W37">
        <v>0.28410000000000002</v>
      </c>
      <c r="X37">
        <v>0.28179999999999999</v>
      </c>
      <c r="Y37">
        <v>0.28439999999999999</v>
      </c>
      <c r="Z37">
        <v>0.2893</v>
      </c>
      <c r="AA37">
        <v>0.37769999999999998</v>
      </c>
      <c r="AB37">
        <v>0.372</v>
      </c>
      <c r="AC37">
        <v>0.36859999999999998</v>
      </c>
      <c r="AD37">
        <v>0.35360000000000003</v>
      </c>
      <c r="AE37">
        <v>0.34610000000000002</v>
      </c>
      <c r="AF37">
        <v>0.3427</v>
      </c>
      <c r="AG37">
        <v>0.3967</v>
      </c>
      <c r="AH37">
        <v>0.4118</v>
      </c>
      <c r="AI37">
        <v>0.3972</v>
      </c>
      <c r="AM37">
        <v>0.34239999999999998</v>
      </c>
      <c r="AN37">
        <v>0.34470000000000001</v>
      </c>
      <c r="AO37">
        <v>0.35389999999999999</v>
      </c>
      <c r="AP37">
        <v>0.31929999999999997</v>
      </c>
      <c r="AQ37">
        <v>0.32079999999999997</v>
      </c>
      <c r="AR37">
        <v>0.32350000000000001</v>
      </c>
      <c r="AS37">
        <v>0.38929999999999998</v>
      </c>
      <c r="AT37">
        <v>0.39750000000000002</v>
      </c>
      <c r="AU37">
        <v>0.39829999999999999</v>
      </c>
      <c r="AY37">
        <v>0.34379999999999999</v>
      </c>
      <c r="AZ37">
        <v>0.34339999999999998</v>
      </c>
      <c r="BA37">
        <v>0.34320000000000001</v>
      </c>
      <c r="BB37">
        <v>0.31290000000000001</v>
      </c>
      <c r="BC37">
        <v>0.30890000000000001</v>
      </c>
      <c r="BD37">
        <v>0.308</v>
      </c>
      <c r="BE37">
        <v>0.32169999999999999</v>
      </c>
      <c r="BF37">
        <v>0.31590000000000001</v>
      </c>
      <c r="BG37">
        <v>0.317</v>
      </c>
      <c r="BK37">
        <v>0.34179999999999999</v>
      </c>
      <c r="BL37">
        <v>0.34410000000000002</v>
      </c>
      <c r="BM37">
        <v>0.34420000000000001</v>
      </c>
      <c r="BN37">
        <v>0.30130000000000001</v>
      </c>
      <c r="BO37">
        <v>0.30530000000000002</v>
      </c>
      <c r="BP37">
        <v>0.30480000000000002</v>
      </c>
      <c r="BQ37">
        <v>0.2843</v>
      </c>
      <c r="BR37">
        <v>0.28050000000000003</v>
      </c>
      <c r="BS37">
        <v>0.29170000000000001</v>
      </c>
    </row>
    <row r="38" spans="1:98" x14ac:dyDescent="0.25">
      <c r="A38" s="137">
        <v>2.361111111111111E-2</v>
      </c>
      <c r="B38">
        <v>25</v>
      </c>
      <c r="C38">
        <v>0.42830000000000001</v>
      </c>
      <c r="D38">
        <v>0.37369999999999998</v>
      </c>
      <c r="E38">
        <v>0.38009999999999999</v>
      </c>
      <c r="F38">
        <v>0.31609999999999999</v>
      </c>
      <c r="G38">
        <v>0.30099999999999999</v>
      </c>
      <c r="H38">
        <v>0.30580000000000002</v>
      </c>
      <c r="I38">
        <v>0.31690000000000002</v>
      </c>
      <c r="J38">
        <v>0.31630000000000003</v>
      </c>
      <c r="K38">
        <v>0.32769999999999999</v>
      </c>
      <c r="L38">
        <v>0.3241</v>
      </c>
      <c r="M38">
        <v>0.32269999999999999</v>
      </c>
      <c r="N38">
        <v>0.33439999999999998</v>
      </c>
      <c r="O38">
        <v>0.3846</v>
      </c>
      <c r="P38">
        <v>1.6324000000000001</v>
      </c>
      <c r="Q38">
        <v>0.38840000000000002</v>
      </c>
      <c r="R38">
        <v>0.26679999999999998</v>
      </c>
      <c r="S38">
        <v>0.26829999999999998</v>
      </c>
      <c r="T38">
        <v>0.26650000000000001</v>
      </c>
      <c r="U38">
        <v>0.27629999999999999</v>
      </c>
      <c r="V38">
        <v>0.27650000000000002</v>
      </c>
      <c r="W38">
        <v>0.28339999999999999</v>
      </c>
      <c r="X38">
        <v>0.28139999999999998</v>
      </c>
      <c r="Y38">
        <v>0.28410000000000002</v>
      </c>
      <c r="Z38">
        <v>0.28910000000000002</v>
      </c>
      <c r="AA38">
        <v>0.37780000000000002</v>
      </c>
      <c r="AB38">
        <v>0.372</v>
      </c>
      <c r="AC38">
        <v>0.36759999999999998</v>
      </c>
      <c r="AD38">
        <v>0.35</v>
      </c>
      <c r="AE38">
        <v>0.34310000000000002</v>
      </c>
      <c r="AF38">
        <v>0.33910000000000001</v>
      </c>
      <c r="AG38">
        <v>0.3962</v>
      </c>
      <c r="AH38">
        <v>0.41010000000000002</v>
      </c>
      <c r="AI38">
        <v>0.39579999999999999</v>
      </c>
      <c r="AM38">
        <v>0.34179999999999999</v>
      </c>
      <c r="AN38">
        <v>0.3448</v>
      </c>
      <c r="AO38">
        <v>0.3533</v>
      </c>
      <c r="AP38">
        <v>0.31740000000000002</v>
      </c>
      <c r="AQ38">
        <v>0.31819999999999998</v>
      </c>
      <c r="AR38">
        <v>0.32029999999999997</v>
      </c>
      <c r="AS38">
        <v>0.38879999999999998</v>
      </c>
      <c r="AT38">
        <v>0.3962</v>
      </c>
      <c r="AU38">
        <v>0.39810000000000001</v>
      </c>
      <c r="AY38">
        <v>0.34370000000000001</v>
      </c>
      <c r="AZ38">
        <v>0.34289999999999998</v>
      </c>
      <c r="BA38">
        <v>0.34229999999999999</v>
      </c>
      <c r="BB38">
        <v>0.31009999999999999</v>
      </c>
      <c r="BC38">
        <v>0.30649999999999999</v>
      </c>
      <c r="BD38">
        <v>0.30520000000000003</v>
      </c>
      <c r="BE38">
        <v>0.31740000000000002</v>
      </c>
      <c r="BF38">
        <v>0.31330000000000002</v>
      </c>
      <c r="BG38">
        <v>0.31440000000000001</v>
      </c>
      <c r="BK38">
        <v>0.34160000000000001</v>
      </c>
      <c r="BL38">
        <v>0.34399999999999997</v>
      </c>
      <c r="BM38">
        <v>0.34410000000000002</v>
      </c>
      <c r="BN38">
        <v>0.30059999999999998</v>
      </c>
      <c r="BO38">
        <v>0.30549999999999999</v>
      </c>
      <c r="BP38">
        <v>0.30409999999999998</v>
      </c>
      <c r="BQ38">
        <v>0.28149999999999997</v>
      </c>
      <c r="BR38">
        <v>0.27800000000000002</v>
      </c>
      <c r="BS38">
        <v>0.28699999999999998</v>
      </c>
    </row>
    <row r="39" spans="1:98" x14ac:dyDescent="0.25">
      <c r="A39" s="137">
        <v>2.4305555555555556E-2</v>
      </c>
      <c r="B39">
        <v>25</v>
      </c>
      <c r="C39">
        <v>0.42870000000000003</v>
      </c>
      <c r="D39">
        <v>0.373</v>
      </c>
      <c r="E39">
        <v>0.3795</v>
      </c>
      <c r="F39">
        <v>0.31340000000000001</v>
      </c>
      <c r="G39">
        <v>0.2989</v>
      </c>
      <c r="H39">
        <v>0.30309999999999998</v>
      </c>
      <c r="I39">
        <v>0.31390000000000001</v>
      </c>
      <c r="J39">
        <v>0.31369999999999998</v>
      </c>
      <c r="K39">
        <v>0.3251</v>
      </c>
      <c r="L39">
        <v>0.32179999999999997</v>
      </c>
      <c r="M39">
        <v>0.3206</v>
      </c>
      <c r="N39">
        <v>0.33229999999999998</v>
      </c>
      <c r="O39">
        <v>0.38440000000000002</v>
      </c>
      <c r="P39">
        <v>1.6061000000000001</v>
      </c>
      <c r="Q39">
        <v>0.38790000000000002</v>
      </c>
      <c r="R39">
        <v>0.26700000000000002</v>
      </c>
      <c r="S39">
        <v>0.26840000000000003</v>
      </c>
      <c r="T39">
        <v>0.26640000000000003</v>
      </c>
      <c r="U39">
        <v>0.2762</v>
      </c>
      <c r="V39">
        <v>0.2767</v>
      </c>
      <c r="W39">
        <v>0.28389999999999999</v>
      </c>
      <c r="X39">
        <v>0.28170000000000001</v>
      </c>
      <c r="Y39">
        <v>0.2843</v>
      </c>
      <c r="Z39">
        <v>0.28899999999999998</v>
      </c>
      <c r="AA39">
        <v>0.3775</v>
      </c>
      <c r="AB39">
        <v>0.37209999999999999</v>
      </c>
      <c r="AC39">
        <v>0.36749999999999999</v>
      </c>
      <c r="AD39">
        <v>0.34710000000000002</v>
      </c>
      <c r="AE39">
        <v>0.3407</v>
      </c>
      <c r="AF39">
        <v>0.3367</v>
      </c>
      <c r="AG39">
        <v>0.39529999999999998</v>
      </c>
      <c r="AH39">
        <v>0.4103</v>
      </c>
      <c r="AI39">
        <v>0.39610000000000001</v>
      </c>
      <c r="AM39">
        <v>0.34229999999999999</v>
      </c>
      <c r="AN39">
        <v>0.34499999999999997</v>
      </c>
      <c r="AO39">
        <v>0.35370000000000001</v>
      </c>
      <c r="AP39">
        <v>0.31519999999999998</v>
      </c>
      <c r="AQ39">
        <v>0.31540000000000001</v>
      </c>
      <c r="AR39">
        <v>0.31809999999999999</v>
      </c>
      <c r="AS39">
        <v>0.38869999999999999</v>
      </c>
      <c r="AT39">
        <v>0.39650000000000002</v>
      </c>
      <c r="AU39">
        <v>0.39839999999999998</v>
      </c>
      <c r="AY39">
        <v>0.34310000000000002</v>
      </c>
      <c r="AZ39">
        <v>0.3427</v>
      </c>
      <c r="BA39">
        <v>0.34210000000000002</v>
      </c>
      <c r="BB39">
        <v>0.30830000000000002</v>
      </c>
      <c r="BC39">
        <v>0.30449999999999999</v>
      </c>
      <c r="BD39">
        <v>0.30370000000000003</v>
      </c>
      <c r="BE39">
        <v>0.31440000000000001</v>
      </c>
      <c r="BF39">
        <v>0.31109999999999999</v>
      </c>
      <c r="BG39">
        <v>0.31169999999999998</v>
      </c>
      <c r="BK39">
        <v>0.3417</v>
      </c>
      <c r="BL39">
        <v>0.34379999999999999</v>
      </c>
      <c r="BM39">
        <v>0.34360000000000002</v>
      </c>
      <c r="BN39">
        <v>0.3009</v>
      </c>
      <c r="BO39">
        <v>0.30509999999999998</v>
      </c>
      <c r="BP39">
        <v>0.30449999999999999</v>
      </c>
      <c r="BQ39">
        <v>0.28000000000000003</v>
      </c>
      <c r="BR39">
        <v>0.2767</v>
      </c>
      <c r="BS39">
        <v>0.28570000000000001</v>
      </c>
    </row>
    <row r="40" spans="1:98" x14ac:dyDescent="0.25">
      <c r="A40" s="137">
        <v>2.4999999999999998E-2</v>
      </c>
      <c r="B40">
        <v>25</v>
      </c>
      <c r="C40">
        <v>0.4279</v>
      </c>
      <c r="D40">
        <v>0.37240000000000001</v>
      </c>
      <c r="E40">
        <v>0.37919999999999998</v>
      </c>
      <c r="F40">
        <v>0.31059999999999999</v>
      </c>
      <c r="G40">
        <v>0.29609999999999997</v>
      </c>
      <c r="H40">
        <v>0.30070000000000002</v>
      </c>
      <c r="I40">
        <v>0.312</v>
      </c>
      <c r="J40">
        <v>0.31169999999999998</v>
      </c>
      <c r="K40">
        <v>0.32240000000000002</v>
      </c>
      <c r="L40">
        <v>0.31929999999999997</v>
      </c>
      <c r="M40">
        <v>0.31830000000000003</v>
      </c>
      <c r="N40">
        <v>0.3301</v>
      </c>
      <c r="O40">
        <v>0.38369999999999999</v>
      </c>
      <c r="P40">
        <v>1.6374</v>
      </c>
      <c r="Q40">
        <v>0.38740000000000002</v>
      </c>
      <c r="R40">
        <v>0.26690000000000003</v>
      </c>
      <c r="S40">
        <v>0.26840000000000003</v>
      </c>
      <c r="T40">
        <v>0.26640000000000003</v>
      </c>
      <c r="U40">
        <v>0.27639999999999998</v>
      </c>
      <c r="V40">
        <v>0.2767</v>
      </c>
      <c r="W40">
        <v>0.28349999999999997</v>
      </c>
      <c r="X40">
        <v>0.28160000000000002</v>
      </c>
      <c r="Y40">
        <v>0.2843</v>
      </c>
      <c r="Z40">
        <v>0.28939999999999999</v>
      </c>
      <c r="AA40">
        <v>0.37730000000000002</v>
      </c>
      <c r="AB40">
        <v>0.37259999999999999</v>
      </c>
      <c r="AC40">
        <v>0.36749999999999999</v>
      </c>
      <c r="AD40">
        <v>0.34389999999999998</v>
      </c>
      <c r="AE40">
        <v>0.3377</v>
      </c>
      <c r="AF40">
        <v>0.33379999999999999</v>
      </c>
      <c r="AG40">
        <v>0.3947</v>
      </c>
      <c r="AH40">
        <v>0.40910000000000002</v>
      </c>
      <c r="AI40">
        <v>0.39589999999999997</v>
      </c>
      <c r="AM40">
        <v>0.34250000000000003</v>
      </c>
      <c r="AN40">
        <v>0.34460000000000002</v>
      </c>
      <c r="AO40">
        <v>0.35320000000000001</v>
      </c>
      <c r="AP40">
        <v>0.31180000000000002</v>
      </c>
      <c r="AQ40">
        <v>0.31369999999999998</v>
      </c>
      <c r="AR40">
        <v>0.31580000000000003</v>
      </c>
      <c r="AS40">
        <v>0.38819999999999999</v>
      </c>
      <c r="AT40">
        <v>0.39700000000000002</v>
      </c>
      <c r="AU40">
        <v>0.39879999999999999</v>
      </c>
      <c r="AY40">
        <v>0.34320000000000001</v>
      </c>
      <c r="AZ40">
        <v>0.34229999999999999</v>
      </c>
      <c r="BA40">
        <v>0.3412</v>
      </c>
      <c r="BB40">
        <v>0.30669999999999997</v>
      </c>
      <c r="BC40">
        <v>0.30299999999999999</v>
      </c>
      <c r="BD40">
        <v>0.30220000000000002</v>
      </c>
      <c r="BE40">
        <v>0.31169999999999998</v>
      </c>
      <c r="BF40">
        <v>0.30880000000000002</v>
      </c>
      <c r="BG40">
        <v>0.30919999999999997</v>
      </c>
      <c r="BK40">
        <v>0.3417</v>
      </c>
      <c r="BL40">
        <v>0.34370000000000001</v>
      </c>
      <c r="BM40">
        <v>0.34379999999999999</v>
      </c>
      <c r="BN40">
        <v>0.30059999999999998</v>
      </c>
      <c r="BO40">
        <v>0.30509999999999998</v>
      </c>
      <c r="BP40">
        <v>0.30470000000000003</v>
      </c>
      <c r="BQ40">
        <v>0.27829999999999999</v>
      </c>
      <c r="BR40">
        <v>0.27289999999999998</v>
      </c>
      <c r="BS40">
        <v>0.2848</v>
      </c>
    </row>
    <row r="41" spans="1:98" x14ac:dyDescent="0.25">
      <c r="A41" s="137">
        <v>2.5694444444444447E-2</v>
      </c>
      <c r="B41">
        <v>25</v>
      </c>
      <c r="C41">
        <v>0.42809999999999998</v>
      </c>
      <c r="D41">
        <v>0.37190000000000001</v>
      </c>
      <c r="E41">
        <v>0.37869999999999998</v>
      </c>
      <c r="F41">
        <v>0.30830000000000002</v>
      </c>
      <c r="G41">
        <v>0.29389999999999999</v>
      </c>
      <c r="H41">
        <v>0.29799999999999999</v>
      </c>
      <c r="I41">
        <v>0.30930000000000002</v>
      </c>
      <c r="J41">
        <v>0.30930000000000002</v>
      </c>
      <c r="K41">
        <v>0.32019999999999998</v>
      </c>
      <c r="L41">
        <v>0.31719999999999998</v>
      </c>
      <c r="M41">
        <v>0.31619999999999998</v>
      </c>
      <c r="N41">
        <v>0.32769999999999999</v>
      </c>
      <c r="O41">
        <v>0.3831</v>
      </c>
      <c r="P41">
        <v>1.6113999999999999</v>
      </c>
      <c r="Q41">
        <v>0.38690000000000002</v>
      </c>
      <c r="R41">
        <v>0.26690000000000003</v>
      </c>
      <c r="S41">
        <v>0.26829999999999998</v>
      </c>
      <c r="T41">
        <v>0.26640000000000003</v>
      </c>
      <c r="U41">
        <v>0.27589999999999998</v>
      </c>
      <c r="V41">
        <v>0.2767</v>
      </c>
      <c r="W41">
        <v>0.28349999999999997</v>
      </c>
      <c r="X41">
        <v>0.28129999999999999</v>
      </c>
      <c r="Y41">
        <v>0.28410000000000002</v>
      </c>
      <c r="Z41">
        <v>0.28899999999999998</v>
      </c>
      <c r="AA41">
        <v>0.37690000000000001</v>
      </c>
      <c r="AB41">
        <v>0.37180000000000002</v>
      </c>
      <c r="AC41">
        <v>0.36680000000000001</v>
      </c>
      <c r="AD41">
        <v>0.34079999999999999</v>
      </c>
      <c r="AE41">
        <v>0.3347</v>
      </c>
      <c r="AF41">
        <v>0.33079999999999998</v>
      </c>
      <c r="AG41">
        <v>0.39400000000000002</v>
      </c>
      <c r="AH41">
        <v>0.40910000000000002</v>
      </c>
      <c r="AI41">
        <v>0.39539999999999997</v>
      </c>
      <c r="AM41">
        <v>0.34200000000000003</v>
      </c>
      <c r="AN41">
        <v>0.34420000000000001</v>
      </c>
      <c r="AO41">
        <v>0.3538</v>
      </c>
      <c r="AP41">
        <v>0.31040000000000001</v>
      </c>
      <c r="AQ41">
        <v>0.31119999999999998</v>
      </c>
      <c r="AR41">
        <v>0.314</v>
      </c>
      <c r="AS41">
        <v>0.38840000000000002</v>
      </c>
      <c r="AT41">
        <v>0.39639999999999997</v>
      </c>
      <c r="AU41">
        <v>0.4002</v>
      </c>
      <c r="AY41">
        <v>0.34379999999999999</v>
      </c>
      <c r="AZ41">
        <v>0.3422</v>
      </c>
      <c r="BA41">
        <v>0.34089999999999998</v>
      </c>
      <c r="BB41">
        <v>0.30520000000000003</v>
      </c>
      <c r="BC41">
        <v>0.30159999999999998</v>
      </c>
      <c r="BD41">
        <v>0.3009</v>
      </c>
      <c r="BE41">
        <v>0.30980000000000002</v>
      </c>
      <c r="BF41">
        <v>0.3075</v>
      </c>
      <c r="BG41">
        <v>0.3075</v>
      </c>
      <c r="BK41">
        <v>0.3417</v>
      </c>
      <c r="BL41">
        <v>0.34310000000000002</v>
      </c>
      <c r="BM41">
        <v>0.34329999999999999</v>
      </c>
      <c r="BN41">
        <v>0.30059999999999998</v>
      </c>
      <c r="BO41">
        <v>0.30499999999999999</v>
      </c>
      <c r="BP41">
        <v>0.30420000000000003</v>
      </c>
      <c r="BQ41">
        <v>0.27579999999999999</v>
      </c>
      <c r="BR41">
        <v>0.27079999999999999</v>
      </c>
      <c r="BS41">
        <v>0.28199999999999997</v>
      </c>
    </row>
    <row r="42" spans="1:98" x14ac:dyDescent="0.25">
      <c r="A42" s="137">
        <v>2.6388888888888889E-2</v>
      </c>
      <c r="B42">
        <v>25</v>
      </c>
      <c r="C42">
        <v>0.42730000000000001</v>
      </c>
      <c r="D42">
        <v>0.37180000000000002</v>
      </c>
      <c r="E42">
        <v>0.37819999999999998</v>
      </c>
      <c r="F42">
        <v>0.30590000000000001</v>
      </c>
      <c r="G42">
        <v>0.2913</v>
      </c>
      <c r="H42">
        <v>0.29570000000000002</v>
      </c>
      <c r="I42">
        <v>0.307</v>
      </c>
      <c r="J42">
        <v>0.30669999999999997</v>
      </c>
      <c r="K42">
        <v>0.31780000000000003</v>
      </c>
      <c r="L42">
        <v>0.31530000000000002</v>
      </c>
      <c r="M42">
        <v>0.314</v>
      </c>
      <c r="N42">
        <v>0.32569999999999999</v>
      </c>
      <c r="O42">
        <v>0.38279999999999997</v>
      </c>
      <c r="P42">
        <v>1.6387</v>
      </c>
      <c r="Q42">
        <v>0.3866</v>
      </c>
      <c r="R42">
        <v>0.26719999999999999</v>
      </c>
      <c r="S42">
        <v>0.26840000000000003</v>
      </c>
      <c r="T42">
        <v>0.2666</v>
      </c>
      <c r="U42">
        <v>0.27650000000000002</v>
      </c>
      <c r="V42">
        <v>0.27689999999999998</v>
      </c>
      <c r="W42">
        <v>0.2838</v>
      </c>
      <c r="X42">
        <v>0.28199999999999997</v>
      </c>
      <c r="Y42">
        <v>0.28439999999999999</v>
      </c>
      <c r="Z42">
        <v>0.2893</v>
      </c>
      <c r="AA42">
        <v>0.37759999999999999</v>
      </c>
      <c r="AB42">
        <v>0.37209999999999999</v>
      </c>
      <c r="AC42">
        <v>0.36749999999999999</v>
      </c>
      <c r="AD42">
        <v>0.33900000000000002</v>
      </c>
      <c r="AE42">
        <v>0.33179999999999998</v>
      </c>
      <c r="AF42">
        <v>0.3276</v>
      </c>
      <c r="AG42">
        <v>0.39389999999999997</v>
      </c>
      <c r="AH42">
        <v>0.40839999999999999</v>
      </c>
      <c r="AI42">
        <v>0.3947</v>
      </c>
      <c r="AM42">
        <v>0.3427</v>
      </c>
      <c r="AN42">
        <v>0.34370000000000001</v>
      </c>
      <c r="AO42">
        <v>0.35339999999999999</v>
      </c>
      <c r="AP42">
        <v>0.30730000000000002</v>
      </c>
      <c r="AQ42">
        <v>0.30980000000000002</v>
      </c>
      <c r="AR42">
        <v>0.31230000000000002</v>
      </c>
      <c r="AS42">
        <v>0.3876</v>
      </c>
      <c r="AT42">
        <v>0.39560000000000001</v>
      </c>
      <c r="AU42">
        <v>0.3997</v>
      </c>
      <c r="AY42">
        <v>0.34310000000000002</v>
      </c>
      <c r="AZ42">
        <v>0.34189999999999998</v>
      </c>
      <c r="BA42">
        <v>0.3402</v>
      </c>
      <c r="BB42">
        <v>0.30430000000000001</v>
      </c>
      <c r="BC42">
        <v>0.30049999999999999</v>
      </c>
      <c r="BD42">
        <v>0.30009999999999998</v>
      </c>
      <c r="BE42">
        <v>0.30740000000000001</v>
      </c>
      <c r="BF42">
        <v>0.30559999999999998</v>
      </c>
      <c r="BG42">
        <v>0.30380000000000001</v>
      </c>
      <c r="BK42">
        <v>0.34150000000000003</v>
      </c>
      <c r="BL42">
        <v>0.34329999999999999</v>
      </c>
      <c r="BM42">
        <v>0.34320000000000001</v>
      </c>
      <c r="BN42">
        <v>0.30020000000000002</v>
      </c>
      <c r="BO42">
        <v>0.3054</v>
      </c>
      <c r="BP42">
        <v>0.3049</v>
      </c>
      <c r="BQ42">
        <v>0.2747</v>
      </c>
      <c r="BR42">
        <v>0.26979999999999998</v>
      </c>
      <c r="BS42">
        <v>0.27979999999999999</v>
      </c>
    </row>
    <row r="43" spans="1:98" x14ac:dyDescent="0.25">
      <c r="A43" s="137">
        <v>2.7083333333333334E-2</v>
      </c>
      <c r="B43">
        <v>25</v>
      </c>
      <c r="C43">
        <v>0.4279</v>
      </c>
      <c r="D43">
        <v>0.37119999999999997</v>
      </c>
      <c r="E43">
        <v>0.37780000000000002</v>
      </c>
      <c r="F43">
        <v>0.30380000000000001</v>
      </c>
      <c r="G43">
        <v>0.28899999999999998</v>
      </c>
      <c r="H43">
        <v>0.29349999999999998</v>
      </c>
      <c r="I43">
        <v>0.3044</v>
      </c>
      <c r="J43">
        <v>0.3044</v>
      </c>
      <c r="K43">
        <v>0.31519999999999998</v>
      </c>
      <c r="L43">
        <v>0.313</v>
      </c>
      <c r="M43">
        <v>0.31219999999999998</v>
      </c>
      <c r="N43">
        <v>0.32369999999999999</v>
      </c>
      <c r="O43">
        <v>0.38219999999999998</v>
      </c>
      <c r="P43">
        <v>1.6109</v>
      </c>
      <c r="Q43">
        <v>0.3861</v>
      </c>
      <c r="R43">
        <v>0.26729999999999998</v>
      </c>
      <c r="S43">
        <v>0.26860000000000001</v>
      </c>
      <c r="T43">
        <v>0.26650000000000001</v>
      </c>
      <c r="U43">
        <v>0.27589999999999998</v>
      </c>
      <c r="V43">
        <v>0.27679999999999999</v>
      </c>
      <c r="W43">
        <v>0.28410000000000002</v>
      </c>
      <c r="X43">
        <v>0.28149999999999997</v>
      </c>
      <c r="Y43">
        <v>0.28449999999999998</v>
      </c>
      <c r="Z43">
        <v>0.2893</v>
      </c>
      <c r="AA43">
        <v>0.37709999999999999</v>
      </c>
      <c r="AB43">
        <v>0.37209999999999999</v>
      </c>
      <c r="AC43">
        <v>0.36709999999999998</v>
      </c>
      <c r="AD43">
        <v>0.33739999999999998</v>
      </c>
      <c r="AE43">
        <v>0.32940000000000003</v>
      </c>
      <c r="AF43">
        <v>0.32540000000000002</v>
      </c>
      <c r="AG43">
        <v>0.39329999999999998</v>
      </c>
      <c r="AH43">
        <v>0.40799999999999997</v>
      </c>
      <c r="AI43">
        <v>0.39679999999999999</v>
      </c>
      <c r="AM43">
        <v>0.34250000000000003</v>
      </c>
      <c r="AN43">
        <v>0.34389999999999998</v>
      </c>
      <c r="AO43">
        <v>0.3533</v>
      </c>
      <c r="AP43">
        <v>0.30580000000000002</v>
      </c>
      <c r="AQ43">
        <v>0.30830000000000002</v>
      </c>
      <c r="AR43">
        <v>0.31109999999999999</v>
      </c>
      <c r="AS43">
        <v>0.38900000000000001</v>
      </c>
      <c r="AT43">
        <v>0.39550000000000002</v>
      </c>
      <c r="AU43">
        <v>0.39979999999999999</v>
      </c>
      <c r="AY43">
        <v>0.34289999999999998</v>
      </c>
      <c r="AZ43">
        <v>0.34179999999999999</v>
      </c>
      <c r="BA43">
        <v>0.34039999999999998</v>
      </c>
      <c r="BB43">
        <v>0.30299999999999999</v>
      </c>
      <c r="BC43">
        <v>0.29980000000000001</v>
      </c>
      <c r="BD43">
        <v>0.29980000000000001</v>
      </c>
      <c r="BE43">
        <v>0.30509999999999998</v>
      </c>
      <c r="BF43">
        <v>0.30230000000000001</v>
      </c>
      <c r="BG43">
        <v>0.30259999999999998</v>
      </c>
      <c r="BK43">
        <v>0.34139999999999998</v>
      </c>
      <c r="BL43">
        <v>0.34310000000000002</v>
      </c>
      <c r="BM43">
        <v>0.34300000000000003</v>
      </c>
      <c r="BN43">
        <v>0.30059999999999998</v>
      </c>
      <c r="BO43">
        <v>0.30590000000000001</v>
      </c>
      <c r="BP43">
        <v>0.3049</v>
      </c>
      <c r="BQ43">
        <v>0.27400000000000002</v>
      </c>
      <c r="BR43">
        <v>0.26869999999999999</v>
      </c>
      <c r="BS43">
        <v>0.27950000000000003</v>
      </c>
    </row>
    <row r="44" spans="1:98" x14ac:dyDescent="0.25">
      <c r="A44" s="137">
        <v>2.7777777777777776E-2</v>
      </c>
      <c r="B44">
        <v>25</v>
      </c>
      <c r="C44">
        <v>0.42680000000000001</v>
      </c>
      <c r="D44">
        <v>0.37059999999999998</v>
      </c>
      <c r="E44">
        <v>0.37719999999999998</v>
      </c>
      <c r="F44">
        <v>0.3014</v>
      </c>
      <c r="G44">
        <v>0.28689999999999999</v>
      </c>
      <c r="H44">
        <v>0.2913</v>
      </c>
      <c r="I44">
        <v>0.30230000000000001</v>
      </c>
      <c r="J44">
        <v>0.30249999999999999</v>
      </c>
      <c r="K44">
        <v>0.31269999999999998</v>
      </c>
      <c r="L44">
        <v>0.31130000000000002</v>
      </c>
      <c r="M44">
        <v>0.31019999999999998</v>
      </c>
      <c r="N44">
        <v>0.32179999999999997</v>
      </c>
      <c r="O44">
        <v>0.38169999999999998</v>
      </c>
      <c r="P44">
        <v>1.6416999999999999</v>
      </c>
      <c r="Q44">
        <v>0.38540000000000002</v>
      </c>
      <c r="R44">
        <v>0.26719999999999999</v>
      </c>
      <c r="S44">
        <v>0.26860000000000001</v>
      </c>
      <c r="T44">
        <v>0.2666</v>
      </c>
      <c r="U44">
        <v>0.27639999999999998</v>
      </c>
      <c r="V44">
        <v>0.27700000000000002</v>
      </c>
      <c r="W44">
        <v>0.2838</v>
      </c>
      <c r="X44">
        <v>0.28160000000000002</v>
      </c>
      <c r="Y44">
        <v>0.28499999999999998</v>
      </c>
      <c r="Z44">
        <v>0.28920000000000001</v>
      </c>
      <c r="AA44">
        <v>0.37740000000000001</v>
      </c>
      <c r="AB44">
        <v>0.373</v>
      </c>
      <c r="AC44">
        <v>0.36770000000000003</v>
      </c>
      <c r="AD44">
        <v>0.33550000000000002</v>
      </c>
      <c r="AE44">
        <v>0.3266</v>
      </c>
      <c r="AF44">
        <v>0.32219999999999999</v>
      </c>
      <c r="AG44">
        <v>0.39369999999999999</v>
      </c>
      <c r="AH44">
        <v>0.40770000000000001</v>
      </c>
      <c r="AI44">
        <v>0.39550000000000002</v>
      </c>
      <c r="AM44">
        <v>0.34229999999999999</v>
      </c>
      <c r="AN44">
        <v>0.34449999999999997</v>
      </c>
      <c r="AO44">
        <v>0.3533</v>
      </c>
      <c r="AP44">
        <v>0.30649999999999999</v>
      </c>
      <c r="AQ44">
        <v>0.30769999999999997</v>
      </c>
      <c r="AR44">
        <v>0.31</v>
      </c>
      <c r="AS44">
        <v>0.3871</v>
      </c>
      <c r="AT44">
        <v>0.3962</v>
      </c>
      <c r="AU44">
        <v>0.39979999999999999</v>
      </c>
      <c r="AY44">
        <v>0.34239999999999998</v>
      </c>
      <c r="AZ44">
        <v>0.34160000000000001</v>
      </c>
      <c r="BA44">
        <v>0.3402</v>
      </c>
      <c r="BB44">
        <v>0.30230000000000001</v>
      </c>
      <c r="BC44">
        <v>0.29920000000000002</v>
      </c>
      <c r="BD44">
        <v>0.2994</v>
      </c>
      <c r="BE44">
        <v>0.30270000000000002</v>
      </c>
      <c r="BF44">
        <v>0.2999</v>
      </c>
      <c r="BG44">
        <v>0.29920000000000002</v>
      </c>
      <c r="BK44">
        <v>0.34160000000000001</v>
      </c>
      <c r="BL44">
        <v>0.34300000000000003</v>
      </c>
      <c r="BM44">
        <v>0.34279999999999999</v>
      </c>
      <c r="BN44">
        <v>0.3</v>
      </c>
      <c r="BO44">
        <v>0.30620000000000003</v>
      </c>
      <c r="BP44">
        <v>0.30420000000000003</v>
      </c>
      <c r="BQ44">
        <v>0.27279999999999999</v>
      </c>
      <c r="BR44">
        <v>0.2681</v>
      </c>
      <c r="BS44">
        <v>0.2787</v>
      </c>
    </row>
    <row r="46" spans="1:98" x14ac:dyDescent="0.25">
      <c r="C46" t="s">
        <v>408</v>
      </c>
      <c r="D46" t="s">
        <v>407</v>
      </c>
      <c r="E46" t="s">
        <v>406</v>
      </c>
      <c r="F46" t="s">
        <v>405</v>
      </c>
      <c r="G46" t="s">
        <v>404</v>
      </c>
      <c r="H46" t="s">
        <v>403</v>
      </c>
      <c r="I46" t="s">
        <v>402</v>
      </c>
      <c r="J46" t="s">
        <v>401</v>
      </c>
      <c r="K46" t="s">
        <v>400</v>
      </c>
      <c r="L46" t="s">
        <v>399</v>
      </c>
      <c r="M46" t="s">
        <v>398</v>
      </c>
      <c r="N46" t="s">
        <v>397</v>
      </c>
      <c r="O46" t="s">
        <v>133</v>
      </c>
      <c r="P46" t="s">
        <v>135</v>
      </c>
      <c r="Q46" t="s">
        <v>137</v>
      </c>
      <c r="R46" t="s">
        <v>139</v>
      </c>
      <c r="S46" t="s">
        <v>141</v>
      </c>
      <c r="T46" t="s">
        <v>143</v>
      </c>
      <c r="U46" t="s">
        <v>145</v>
      </c>
      <c r="V46" t="s">
        <v>396</v>
      </c>
      <c r="W46" t="s">
        <v>395</v>
      </c>
      <c r="X46" t="s">
        <v>394</v>
      </c>
      <c r="Y46" t="s">
        <v>393</v>
      </c>
      <c r="Z46" t="s">
        <v>392</v>
      </c>
      <c r="AA46" t="s">
        <v>391</v>
      </c>
      <c r="AB46" t="s">
        <v>390</v>
      </c>
      <c r="AC46" t="s">
        <v>389</v>
      </c>
      <c r="AD46" t="s">
        <v>388</v>
      </c>
      <c r="AE46" t="s">
        <v>387</v>
      </c>
      <c r="AF46" t="s">
        <v>386</v>
      </c>
      <c r="AG46" t="s">
        <v>385</v>
      </c>
      <c r="AH46" t="s">
        <v>384</v>
      </c>
      <c r="AI46" t="s">
        <v>383</v>
      </c>
      <c r="AJ46" t="s">
        <v>382</v>
      </c>
      <c r="AK46" t="s">
        <v>381</v>
      </c>
      <c r="AL46" t="s">
        <v>380</v>
      </c>
      <c r="AM46" t="s">
        <v>379</v>
      </c>
      <c r="AN46" t="s">
        <v>378</v>
      </c>
      <c r="AO46" t="s">
        <v>377</v>
      </c>
      <c r="AP46" t="s">
        <v>376</v>
      </c>
      <c r="AQ46" t="s">
        <v>375</v>
      </c>
      <c r="AR46" t="s">
        <v>374</v>
      </c>
      <c r="AS46" t="s">
        <v>373</v>
      </c>
      <c r="AT46" t="s">
        <v>372</v>
      </c>
      <c r="AU46" t="s">
        <v>371</v>
      </c>
      <c r="AV46" t="s">
        <v>370</v>
      </c>
      <c r="AW46" t="s">
        <v>369</v>
      </c>
      <c r="AX46" t="s">
        <v>368</v>
      </c>
      <c r="AY46" t="s">
        <v>134</v>
      </c>
      <c r="AZ46" t="s">
        <v>136</v>
      </c>
      <c r="BA46" t="s">
        <v>138</v>
      </c>
      <c r="BB46" t="s">
        <v>140</v>
      </c>
      <c r="BC46" t="s">
        <v>142</v>
      </c>
      <c r="BD46" t="s">
        <v>144</v>
      </c>
      <c r="BE46" t="s">
        <v>146</v>
      </c>
      <c r="BF46" t="s">
        <v>367</v>
      </c>
      <c r="BG46" t="s">
        <v>366</v>
      </c>
      <c r="BH46" t="s">
        <v>365</v>
      </c>
      <c r="BI46" t="s">
        <v>364</v>
      </c>
      <c r="BJ46" t="s">
        <v>363</v>
      </c>
      <c r="BK46" t="s">
        <v>362</v>
      </c>
      <c r="BL46" t="s">
        <v>361</v>
      </c>
      <c r="BM46" t="s">
        <v>360</v>
      </c>
      <c r="BN46" t="s">
        <v>359</v>
      </c>
      <c r="BO46" t="s">
        <v>358</v>
      </c>
      <c r="BP46" t="s">
        <v>357</v>
      </c>
      <c r="BQ46" t="s">
        <v>356</v>
      </c>
      <c r="BR46" t="s">
        <v>355</v>
      </c>
      <c r="BS46" t="s">
        <v>354</v>
      </c>
      <c r="BT46" t="s">
        <v>353</v>
      </c>
      <c r="BU46" t="s">
        <v>352</v>
      </c>
      <c r="BV46" t="s">
        <v>351</v>
      </c>
      <c r="BW46" t="s">
        <v>350</v>
      </c>
      <c r="BX46" t="s">
        <v>349</v>
      </c>
      <c r="BY46" t="s">
        <v>348</v>
      </c>
      <c r="BZ46" t="s">
        <v>347</v>
      </c>
      <c r="CA46" t="s">
        <v>346</v>
      </c>
      <c r="CB46" t="s">
        <v>345</v>
      </c>
      <c r="CC46" t="s">
        <v>344</v>
      </c>
      <c r="CD46" t="s">
        <v>343</v>
      </c>
      <c r="CE46" t="s">
        <v>342</v>
      </c>
      <c r="CF46" t="s">
        <v>341</v>
      </c>
      <c r="CG46" t="s">
        <v>340</v>
      </c>
      <c r="CH46" t="s">
        <v>339</v>
      </c>
      <c r="CI46" t="s">
        <v>338</v>
      </c>
      <c r="CJ46" t="s">
        <v>337</v>
      </c>
      <c r="CK46" t="s">
        <v>336</v>
      </c>
      <c r="CL46" t="s">
        <v>335</v>
      </c>
      <c r="CM46" t="s">
        <v>334</v>
      </c>
      <c r="CN46" t="s">
        <v>333</v>
      </c>
      <c r="CO46" t="s">
        <v>332</v>
      </c>
      <c r="CP46" t="s">
        <v>331</v>
      </c>
      <c r="CQ46" t="s">
        <v>330</v>
      </c>
      <c r="CR46" t="s">
        <v>329</v>
      </c>
      <c r="CS46" t="s">
        <v>328</v>
      </c>
      <c r="CT46" t="s">
        <v>327</v>
      </c>
    </row>
    <row r="47" spans="1:98" x14ac:dyDescent="0.25">
      <c r="C47" t="s">
        <v>326</v>
      </c>
      <c r="D47" t="s">
        <v>325</v>
      </c>
      <c r="E47" t="s">
        <v>324</v>
      </c>
      <c r="F47" t="s">
        <v>323</v>
      </c>
      <c r="G47" t="s">
        <v>322</v>
      </c>
      <c r="H47" t="s">
        <v>321</v>
      </c>
      <c r="I47" t="s">
        <v>320</v>
      </c>
      <c r="J47" t="s">
        <v>319</v>
      </c>
      <c r="K47" t="s">
        <v>318</v>
      </c>
      <c r="L47" t="s">
        <v>317</v>
      </c>
      <c r="M47" t="s">
        <v>316</v>
      </c>
      <c r="N47" t="s">
        <v>315</v>
      </c>
      <c r="O47" t="s">
        <v>314</v>
      </c>
      <c r="P47" t="s">
        <v>313</v>
      </c>
      <c r="Q47" t="s">
        <v>312</v>
      </c>
      <c r="R47" t="s">
        <v>311</v>
      </c>
      <c r="S47" t="s">
        <v>310</v>
      </c>
      <c r="T47" t="s">
        <v>309</v>
      </c>
      <c r="U47" t="s">
        <v>308</v>
      </c>
      <c r="V47" t="s">
        <v>307</v>
      </c>
      <c r="W47" t="s">
        <v>306</v>
      </c>
      <c r="X47" t="s">
        <v>305</v>
      </c>
      <c r="Y47" t="s">
        <v>304</v>
      </c>
      <c r="Z47" t="s">
        <v>303</v>
      </c>
      <c r="AA47" t="s">
        <v>302</v>
      </c>
      <c r="AB47" t="s">
        <v>301</v>
      </c>
      <c r="AC47" t="s">
        <v>300</v>
      </c>
      <c r="AD47" t="s">
        <v>299</v>
      </c>
      <c r="AE47" t="s">
        <v>298</v>
      </c>
      <c r="AF47" t="s">
        <v>297</v>
      </c>
      <c r="AG47" t="s">
        <v>296</v>
      </c>
      <c r="AH47" t="s">
        <v>295</v>
      </c>
      <c r="AI47" t="s">
        <v>294</v>
      </c>
      <c r="AJ47" t="s">
        <v>293</v>
      </c>
      <c r="AK47" t="s">
        <v>292</v>
      </c>
      <c r="AL47" t="s">
        <v>291</v>
      </c>
      <c r="AM47" t="s">
        <v>290</v>
      </c>
      <c r="AN47" t="s">
        <v>289</v>
      </c>
      <c r="AO47" t="s">
        <v>288</v>
      </c>
      <c r="AP47" t="s">
        <v>287</v>
      </c>
      <c r="AQ47" t="s">
        <v>286</v>
      </c>
      <c r="AR47" t="s">
        <v>285</v>
      </c>
      <c r="AS47" t="s">
        <v>284</v>
      </c>
      <c r="AT47" t="s">
        <v>283</v>
      </c>
      <c r="AU47" t="s">
        <v>282</v>
      </c>
      <c r="AV47" t="s">
        <v>281</v>
      </c>
      <c r="AW47" t="s">
        <v>280</v>
      </c>
      <c r="AX47" t="s">
        <v>279</v>
      </c>
      <c r="AY47" t="s">
        <v>278</v>
      </c>
      <c r="AZ47" t="s">
        <v>277</v>
      </c>
      <c r="BA47" t="s">
        <v>276</v>
      </c>
      <c r="BB47" t="s">
        <v>275</v>
      </c>
      <c r="BC47" t="s">
        <v>274</v>
      </c>
      <c r="BD47" t="s">
        <v>273</v>
      </c>
      <c r="BE47" t="s">
        <v>272</v>
      </c>
      <c r="BF47" t="s">
        <v>271</v>
      </c>
      <c r="BG47" t="s">
        <v>270</v>
      </c>
      <c r="BH47" t="s">
        <v>269</v>
      </c>
      <c r="BI47" t="s">
        <v>268</v>
      </c>
      <c r="BJ47" t="s">
        <v>267</v>
      </c>
      <c r="BK47" t="s">
        <v>266</v>
      </c>
      <c r="BL47" t="s">
        <v>265</v>
      </c>
      <c r="BM47" t="s">
        <v>264</v>
      </c>
      <c r="BN47" t="s">
        <v>263</v>
      </c>
      <c r="BO47" t="s">
        <v>262</v>
      </c>
      <c r="BP47" t="s">
        <v>261</v>
      </c>
      <c r="BQ47" t="s">
        <v>260</v>
      </c>
      <c r="BR47" t="s">
        <v>259</v>
      </c>
      <c r="BS47" t="s">
        <v>258</v>
      </c>
      <c r="BT47" t="s">
        <v>257</v>
      </c>
      <c r="BU47" t="s">
        <v>256</v>
      </c>
      <c r="BV47" t="s">
        <v>255</v>
      </c>
      <c r="BW47" t="s">
        <v>254</v>
      </c>
      <c r="BX47" t="s">
        <v>254</v>
      </c>
      <c r="BY47" t="s">
        <v>254</v>
      </c>
      <c r="BZ47" t="s">
        <v>254</v>
      </c>
      <c r="CA47" t="s">
        <v>254</v>
      </c>
      <c r="CB47" t="s">
        <v>254</v>
      </c>
      <c r="CC47" t="s">
        <v>254</v>
      </c>
      <c r="CD47" t="s">
        <v>254</v>
      </c>
      <c r="CE47" t="s">
        <v>254</v>
      </c>
      <c r="CF47" t="s">
        <v>254</v>
      </c>
      <c r="CG47" t="s">
        <v>254</v>
      </c>
      <c r="CH47" t="s">
        <v>254</v>
      </c>
      <c r="CI47" t="s">
        <v>254</v>
      </c>
      <c r="CJ47" t="s">
        <v>254</v>
      </c>
      <c r="CK47" t="s">
        <v>254</v>
      </c>
      <c r="CL47" t="s">
        <v>254</v>
      </c>
      <c r="CM47" t="s">
        <v>254</v>
      </c>
      <c r="CN47" t="s">
        <v>254</v>
      </c>
      <c r="CO47" t="s">
        <v>254</v>
      </c>
      <c r="CP47" t="s">
        <v>254</v>
      </c>
      <c r="CQ47" t="s">
        <v>254</v>
      </c>
      <c r="CR47" t="s">
        <v>254</v>
      </c>
      <c r="CS47" t="s">
        <v>254</v>
      </c>
      <c r="CT47" t="s">
        <v>254</v>
      </c>
    </row>
    <row r="48" spans="1:98" x14ac:dyDescent="0.25">
      <c r="A48" t="s">
        <v>253</v>
      </c>
    </row>
    <row r="49" spans="1:1" x14ac:dyDescent="0.25">
      <c r="A49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Pré-inóculo</vt:lpstr>
      <vt:lpstr>PrepReagentes</vt:lpstr>
      <vt:lpstr>Lynen,1969</vt:lpstr>
      <vt:lpstr>Lynen,1969 (2)</vt:lpstr>
      <vt:lpstr>Lynen,1969 (3)</vt:lpstr>
      <vt:lpstr>Buffer enzimático X2</vt:lpstr>
      <vt:lpstr>Mix enzimático_NADPH</vt:lpstr>
      <vt:lpstr>resultados 15-09-2021</vt:lpstr>
      <vt:lpstr>ensaio enzimatico NADPH_3-12-20</vt:lpstr>
      <vt:lpstr>resultados 3-12-2021</vt:lpstr>
      <vt:lpstr>Resultados_Tratados</vt:lpstr>
      <vt:lpstr>Resultados_Tratados (2)</vt:lpstr>
      <vt:lpstr>tratamento resultados</vt:lpstr>
      <vt:lpstr>reta calibração BSA_03.12,21</vt:lpstr>
      <vt:lpstr>tratamento resultados (2)</vt:lpstr>
      <vt:lpstr>tratamento resultados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pozd</dc:creator>
  <cp:lastModifiedBy>Tatiana</cp:lastModifiedBy>
  <dcterms:created xsi:type="dcterms:W3CDTF">2021-01-11T11:57:46Z</dcterms:created>
  <dcterms:modified xsi:type="dcterms:W3CDTF">2022-06-03T10:34:03Z</dcterms:modified>
</cp:coreProperties>
</file>