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tiana\Dropbox\TatianaAndreevna\Metabolic optimization of a bacterial FAS system II in S. cerevisiae\Figures&amp;Tables\"/>
    </mc:Choice>
  </mc:AlternateContent>
  <bookViews>
    <workbookView xWindow="0" yWindow="0" windowWidth="20490" windowHeight="7545" firstSheet="6" activeTab="14"/>
  </bookViews>
  <sheets>
    <sheet name="183-2" sheetId="4" r:id="rId1"/>
    <sheet name="183-3" sheetId="5" r:id="rId2"/>
    <sheet name="1202-1" sheetId="6" r:id="rId3"/>
    <sheet name="1202-2" sheetId="7" r:id="rId4"/>
    <sheet name="1202-3" sheetId="8" r:id="rId5"/>
    <sheet name="1239-1" sheetId="9" r:id="rId6"/>
    <sheet name="1239-2" sheetId="10" r:id="rId7"/>
    <sheet name="1239-3" sheetId="11" r:id="rId8"/>
    <sheet name="1257-1" sheetId="14" r:id="rId9"/>
    <sheet name="1257-2" sheetId="13" r:id="rId10"/>
    <sheet name="1257-3" sheetId="12" r:id="rId11"/>
    <sheet name="1255-1" sheetId="17" r:id="rId12"/>
    <sheet name="1255-2" sheetId="16" r:id="rId13"/>
    <sheet name="1255-3" sheetId="15" r:id="rId14"/>
    <sheet name="Resumo" sheetId="23" r:id="rId15"/>
    <sheet name="400-FatVal-Front" sheetId="18" r:id="rId16"/>
    <sheet name="400_volatile-Front" sheetId="19" r:id="rId17"/>
    <sheet name="c1-azeite Oliveira da Serra" sheetId="20" r:id="rId18"/>
    <sheet name="c2-azeite Oliveira da Serra" sheetId="21" r:id="rId19"/>
    <sheet name="c3-azeite Oliveira da Serra" sheetId="22" r:id="rId20"/>
  </sheets>
  <calcPr calcId="152511"/>
</workbook>
</file>

<file path=xl/calcChain.xml><?xml version="1.0" encoding="utf-8"?>
<calcChain xmlns="http://schemas.openxmlformats.org/spreadsheetml/2006/main">
  <c r="AB17" i="23" l="1"/>
  <c r="AA16" i="23"/>
  <c r="AA18" i="23" l="1"/>
  <c r="AA17" i="23"/>
  <c r="AA14" i="23"/>
  <c r="V17" i="23"/>
  <c r="V18" i="23"/>
  <c r="Q18" i="23"/>
  <c r="Q17" i="23"/>
  <c r="L17" i="23"/>
  <c r="G17" i="23"/>
  <c r="C17" i="23"/>
  <c r="J17" i="23"/>
  <c r="C18" i="23"/>
  <c r="Y10" i="23" l="1"/>
  <c r="Z10" i="23"/>
  <c r="W10" i="23"/>
  <c r="X10" i="23"/>
  <c r="X9" i="23"/>
  <c r="W9" i="23"/>
  <c r="V10" i="23"/>
  <c r="V9" i="23"/>
  <c r="X8" i="23"/>
  <c r="X7" i="23"/>
  <c r="W8" i="23"/>
  <c r="W7" i="23"/>
  <c r="V8" i="23"/>
  <c r="V7" i="23"/>
  <c r="T9" i="23"/>
  <c r="T10" i="23"/>
  <c r="S10" i="23"/>
  <c r="U10" i="23" s="1"/>
  <c r="S9" i="23"/>
  <c r="R10" i="23"/>
  <c r="R9" i="23"/>
  <c r="Q10" i="23"/>
  <c r="Q9" i="23"/>
  <c r="S8" i="23"/>
  <c r="S7" i="23"/>
  <c r="R8" i="23"/>
  <c r="R7" i="23"/>
  <c r="Q8" i="23"/>
  <c r="Q7" i="23"/>
  <c r="C21" i="23" l="1"/>
  <c r="D21" i="23"/>
  <c r="E21" i="23"/>
  <c r="C22" i="23"/>
  <c r="D22" i="23"/>
  <c r="E22" i="23"/>
  <c r="C23" i="23"/>
  <c r="D23" i="23"/>
  <c r="E23" i="23"/>
  <c r="C24" i="23"/>
  <c r="D24" i="23"/>
  <c r="E24" i="23"/>
  <c r="C25" i="23"/>
  <c r="D25" i="23"/>
  <c r="E25" i="23"/>
  <c r="C26" i="23"/>
  <c r="D26" i="23"/>
  <c r="E26" i="23"/>
  <c r="C27" i="23"/>
  <c r="D27" i="23"/>
  <c r="E27" i="23"/>
  <c r="C28" i="23"/>
  <c r="D28" i="23"/>
  <c r="E28" i="23"/>
  <c r="C29" i="23"/>
  <c r="D29" i="23"/>
  <c r="E29" i="23"/>
  <c r="C30" i="23"/>
  <c r="D30" i="23"/>
  <c r="E30" i="23"/>
  <c r="E20" i="23"/>
  <c r="D20" i="23"/>
  <c r="C20" i="23"/>
  <c r="X11" i="23"/>
  <c r="X12" i="23"/>
  <c r="X13" i="23"/>
  <c r="X14" i="23"/>
  <c r="X15" i="23"/>
  <c r="X16" i="23"/>
  <c r="Z8" i="23"/>
  <c r="W11" i="23"/>
  <c r="W12" i="23"/>
  <c r="W13" i="23"/>
  <c r="Z13" i="23" s="1"/>
  <c r="W14" i="23"/>
  <c r="W15" i="23"/>
  <c r="W16" i="23"/>
  <c r="V11" i="23"/>
  <c r="Y11" i="23" s="1"/>
  <c r="V12" i="23"/>
  <c r="V13" i="23"/>
  <c r="V14" i="23"/>
  <c r="V15" i="23"/>
  <c r="Y15" i="23" s="1"/>
  <c r="V16" i="23"/>
  <c r="S11" i="23"/>
  <c r="S12" i="23"/>
  <c r="S13" i="23"/>
  <c r="S14" i="23"/>
  <c r="S15" i="23"/>
  <c r="S16" i="23"/>
  <c r="R11" i="23"/>
  <c r="R12" i="23"/>
  <c r="R13" i="23"/>
  <c r="R14" i="23"/>
  <c r="R15" i="23"/>
  <c r="R16" i="23"/>
  <c r="U7" i="23"/>
  <c r="Q11" i="23"/>
  <c r="Q12" i="23"/>
  <c r="Q13" i="23"/>
  <c r="Q14" i="23"/>
  <c r="Q15" i="23"/>
  <c r="Q16" i="23"/>
  <c r="T16" i="23" s="1"/>
  <c r="M9" i="23"/>
  <c r="N9" i="23"/>
  <c r="M11" i="23"/>
  <c r="N11" i="23"/>
  <c r="M12" i="23"/>
  <c r="N12" i="23"/>
  <c r="M13" i="23"/>
  <c r="N13" i="23"/>
  <c r="M14" i="23"/>
  <c r="N14" i="23"/>
  <c r="M15" i="23"/>
  <c r="N15" i="23"/>
  <c r="M16" i="23"/>
  <c r="N16" i="23"/>
  <c r="M7" i="23"/>
  <c r="N7" i="23"/>
  <c r="N6" i="23"/>
  <c r="M6" i="23"/>
  <c r="L11" i="23"/>
  <c r="O11" i="23" s="1"/>
  <c r="L12" i="23"/>
  <c r="L13" i="23"/>
  <c r="L14" i="23"/>
  <c r="L15" i="23"/>
  <c r="P15" i="23" s="1"/>
  <c r="L16" i="23"/>
  <c r="L9" i="23"/>
  <c r="L7" i="23"/>
  <c r="L6" i="23"/>
  <c r="G7" i="23"/>
  <c r="H7" i="23"/>
  <c r="I7" i="23"/>
  <c r="G9" i="23"/>
  <c r="H9" i="23"/>
  <c r="I9" i="23"/>
  <c r="G11" i="23"/>
  <c r="H11" i="23"/>
  <c r="I11" i="23"/>
  <c r="G12" i="23"/>
  <c r="H12" i="23"/>
  <c r="I12" i="23"/>
  <c r="G13" i="23"/>
  <c r="H13" i="23"/>
  <c r="I13" i="23"/>
  <c r="G14" i="23"/>
  <c r="H14" i="23"/>
  <c r="I14" i="23"/>
  <c r="G15" i="23"/>
  <c r="H15" i="23"/>
  <c r="I15" i="23"/>
  <c r="G16" i="23"/>
  <c r="H16" i="23"/>
  <c r="I16" i="23"/>
  <c r="I6" i="23"/>
  <c r="H6" i="23"/>
  <c r="G6" i="23"/>
  <c r="D7" i="23"/>
  <c r="D8" i="23"/>
  <c r="D9" i="23"/>
  <c r="D11" i="23"/>
  <c r="D12" i="23"/>
  <c r="D13" i="23"/>
  <c r="D14" i="23"/>
  <c r="D15" i="23"/>
  <c r="D16" i="23"/>
  <c r="D6" i="23"/>
  <c r="C7" i="23"/>
  <c r="C8" i="23"/>
  <c r="C9" i="23"/>
  <c r="C11" i="23"/>
  <c r="C12" i="23"/>
  <c r="C13" i="23"/>
  <c r="C14" i="23"/>
  <c r="C15" i="23"/>
  <c r="C16" i="23"/>
  <c r="C6" i="23"/>
  <c r="O14" i="23" l="1"/>
  <c r="Z16" i="23"/>
  <c r="Z12" i="23"/>
  <c r="Y7" i="23"/>
  <c r="Y9" i="23"/>
  <c r="F28" i="23"/>
  <c r="F24" i="23"/>
  <c r="T8" i="23"/>
  <c r="U8" i="23"/>
  <c r="F20" i="23"/>
  <c r="C31" i="23" s="1"/>
  <c r="F27" i="23"/>
  <c r="F23" i="23"/>
  <c r="G21" i="23"/>
  <c r="U16" i="23"/>
  <c r="T12" i="23"/>
  <c r="T7" i="23"/>
  <c r="Z14" i="23"/>
  <c r="Z9" i="23"/>
  <c r="Y14" i="23"/>
  <c r="F30" i="23"/>
  <c r="G28" i="23"/>
  <c r="F26" i="23"/>
  <c r="G24" i="23"/>
  <c r="F22" i="23"/>
  <c r="Y16" i="23"/>
  <c r="G29" i="23"/>
  <c r="G25" i="23"/>
  <c r="U13" i="23"/>
  <c r="Y13" i="23"/>
  <c r="Y8" i="23"/>
  <c r="Y12" i="23"/>
  <c r="G27" i="23"/>
  <c r="G23" i="23"/>
  <c r="F29" i="23"/>
  <c r="F25" i="23"/>
  <c r="F21" i="23"/>
  <c r="U14" i="23"/>
  <c r="G22" i="23"/>
  <c r="O7" i="23"/>
  <c r="U12" i="23"/>
  <c r="U9" i="23"/>
  <c r="Z15" i="23"/>
  <c r="Z11" i="23"/>
  <c r="G26" i="23"/>
  <c r="O9" i="23"/>
  <c r="P13" i="23"/>
  <c r="T13" i="23"/>
  <c r="Z7" i="23"/>
  <c r="G30" i="23"/>
  <c r="G20" i="23"/>
  <c r="O16" i="23"/>
  <c r="O12" i="23"/>
  <c r="T14" i="23"/>
  <c r="P9" i="23"/>
  <c r="F14" i="23"/>
  <c r="F9" i="23"/>
  <c r="K16" i="23"/>
  <c r="O6" i="23"/>
  <c r="O13" i="23"/>
  <c r="P16" i="23"/>
  <c r="P14" i="23"/>
  <c r="P12" i="23"/>
  <c r="P7" i="23"/>
  <c r="O15" i="23"/>
  <c r="P6" i="23"/>
  <c r="P11" i="23"/>
  <c r="J13" i="23"/>
  <c r="U15" i="23"/>
  <c r="U11" i="23"/>
  <c r="T11" i="23"/>
  <c r="T15" i="23"/>
  <c r="K15" i="23"/>
  <c r="K11" i="23"/>
  <c r="J7" i="23"/>
  <c r="J14" i="23"/>
  <c r="J9" i="23"/>
  <c r="K12" i="23"/>
  <c r="K9" i="23"/>
  <c r="K14" i="23"/>
  <c r="K6" i="23"/>
  <c r="K13" i="23"/>
  <c r="J11" i="23"/>
  <c r="J15" i="23"/>
  <c r="K7" i="23"/>
  <c r="J6" i="23"/>
  <c r="J12" i="23"/>
  <c r="J16" i="23"/>
  <c r="F13" i="23"/>
  <c r="F8" i="23"/>
  <c r="E16" i="23"/>
  <c r="E12" i="23"/>
  <c r="E7" i="23"/>
  <c r="E15" i="23"/>
  <c r="E11" i="23"/>
  <c r="E14" i="23"/>
  <c r="E9" i="23"/>
  <c r="E6" i="23"/>
  <c r="E13" i="23"/>
  <c r="E8" i="23"/>
  <c r="F16" i="23"/>
  <c r="F12" i="23"/>
  <c r="F7" i="23"/>
  <c r="F15" i="23"/>
  <c r="F11" i="23"/>
  <c r="F6" i="23"/>
  <c r="F16" i="15"/>
  <c r="E16" i="15"/>
  <c r="T17" i="23" l="1"/>
  <c r="C32" i="23"/>
  <c r="Y17" i="23"/>
  <c r="L18" i="23"/>
  <c r="G18" i="23"/>
  <c r="F31" i="23"/>
  <c r="E17" i="23"/>
  <c r="O17" i="23"/>
  <c r="E16" i="14"/>
  <c r="E7" i="14"/>
  <c r="E8" i="14"/>
  <c r="E9" i="14"/>
  <c r="E15" i="8"/>
  <c r="E9" i="8"/>
  <c r="E8" i="5"/>
  <c r="F8" i="5"/>
  <c r="G17" i="22"/>
  <c r="F17" i="22"/>
  <c r="G17" i="20"/>
  <c r="F17" i="20"/>
  <c r="G10" i="20" s="1"/>
  <c r="G17" i="21"/>
  <c r="F17" i="21"/>
  <c r="F10" i="20"/>
  <c r="F8" i="20"/>
  <c r="F5" i="20"/>
  <c r="F6" i="22" l="1"/>
  <c r="F8" i="22"/>
  <c r="F9" i="22"/>
  <c r="F10" i="22"/>
  <c r="F11" i="22"/>
  <c r="F12" i="22"/>
  <c r="F13" i="22"/>
  <c r="F14" i="22"/>
  <c r="F15" i="22"/>
  <c r="F5" i="22"/>
  <c r="F6" i="21"/>
  <c r="F8" i="21"/>
  <c r="F9" i="21"/>
  <c r="F10" i="21"/>
  <c r="F11" i="21"/>
  <c r="F12" i="21"/>
  <c r="F13" i="21"/>
  <c r="F14" i="21"/>
  <c r="F15" i="21"/>
  <c r="F5" i="21"/>
  <c r="F9" i="20"/>
  <c r="F11" i="20"/>
  <c r="F12" i="20"/>
  <c r="F13" i="20"/>
  <c r="F14" i="20"/>
  <c r="F15" i="20"/>
  <c r="F6" i="20"/>
  <c r="G5" i="20" l="1"/>
  <c r="G13" i="20" l="1"/>
  <c r="G12" i="20"/>
  <c r="G9" i="20"/>
  <c r="G14" i="20"/>
  <c r="G6" i="20"/>
  <c r="G11" i="20"/>
  <c r="G15" i="20"/>
  <c r="G8" i="20"/>
  <c r="G8" i="22" l="1"/>
  <c r="G5" i="22"/>
  <c r="G7" i="22"/>
  <c r="G12" i="22"/>
  <c r="G9" i="22"/>
  <c r="G11" i="22"/>
  <c r="G6" i="22"/>
  <c r="G10" i="22"/>
  <c r="G15" i="22"/>
  <c r="G14" i="22"/>
  <c r="G13" i="22"/>
  <c r="G13" i="21"/>
  <c r="G7" i="21"/>
  <c r="G9" i="21"/>
  <c r="G8" i="21"/>
  <c r="G10" i="21"/>
  <c r="G15" i="21"/>
  <c r="G5" i="21"/>
  <c r="G11" i="21"/>
  <c r="G12" i="21"/>
  <c r="G14" i="21"/>
  <c r="G6" i="21"/>
  <c r="E5" i="15"/>
  <c r="E6" i="15"/>
  <c r="E7" i="15"/>
  <c r="E8" i="15"/>
  <c r="E9" i="15"/>
  <c r="E10" i="15"/>
  <c r="E12" i="15"/>
  <c r="E13" i="15"/>
  <c r="E14" i="15"/>
  <c r="E6" i="16"/>
  <c r="E7" i="16"/>
  <c r="E8" i="16"/>
  <c r="E9" i="16"/>
  <c r="E10" i="16"/>
  <c r="E12" i="16"/>
  <c r="E13" i="16"/>
  <c r="E14" i="16"/>
  <c r="E5" i="16"/>
  <c r="E6" i="17"/>
  <c r="E7" i="17"/>
  <c r="E8" i="17"/>
  <c r="E9" i="17"/>
  <c r="E10" i="17"/>
  <c r="E12" i="17"/>
  <c r="E13" i="17"/>
  <c r="E14" i="17"/>
  <c r="E5" i="17"/>
  <c r="E6" i="12"/>
  <c r="E7" i="12"/>
  <c r="E8" i="12"/>
  <c r="E9" i="12"/>
  <c r="E10" i="12"/>
  <c r="E12" i="12"/>
  <c r="E13" i="12"/>
  <c r="E14" i="12"/>
  <c r="E5" i="12"/>
  <c r="E57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57" i="19" s="1"/>
  <c r="F52" i="18"/>
  <c r="G49" i="18" s="1"/>
  <c r="E52" i="18"/>
  <c r="F50" i="18"/>
  <c r="G50" i="18" s="1"/>
  <c r="F49" i="18"/>
  <c r="F48" i="18"/>
  <c r="G48" i="18" s="1"/>
  <c r="F47" i="18"/>
  <c r="F46" i="18"/>
  <c r="G46" i="18" s="1"/>
  <c r="F45" i="18"/>
  <c r="F44" i="18"/>
  <c r="G44" i="18" s="1"/>
  <c r="F43" i="18"/>
  <c r="F42" i="18"/>
  <c r="G42" i="18" s="1"/>
  <c r="F41" i="18"/>
  <c r="F40" i="18"/>
  <c r="G40" i="18" s="1"/>
  <c r="F39" i="18"/>
  <c r="F38" i="18"/>
  <c r="G38" i="18" s="1"/>
  <c r="F37" i="18"/>
  <c r="F36" i="18"/>
  <c r="G36" i="18" s="1"/>
  <c r="F35" i="18"/>
  <c r="F34" i="18"/>
  <c r="G34" i="18" s="1"/>
  <c r="F33" i="18"/>
  <c r="F32" i="18"/>
  <c r="G32" i="18" s="1"/>
  <c r="F31" i="18"/>
  <c r="F30" i="18"/>
  <c r="G30" i="18" s="1"/>
  <c r="F29" i="18"/>
  <c r="F28" i="18"/>
  <c r="G28" i="18" s="1"/>
  <c r="F27" i="18"/>
  <c r="F26" i="18"/>
  <c r="G26" i="18" s="1"/>
  <c r="F25" i="18"/>
  <c r="F24" i="18"/>
  <c r="G24" i="18" s="1"/>
  <c r="F23" i="18"/>
  <c r="F22" i="18"/>
  <c r="G22" i="18" s="1"/>
  <c r="F21" i="18"/>
  <c r="F20" i="18"/>
  <c r="G20" i="18" s="1"/>
  <c r="E16" i="17" l="1"/>
  <c r="E16" i="16"/>
  <c r="F8" i="16" s="1"/>
  <c r="F13" i="16"/>
  <c r="F14" i="16"/>
  <c r="E17" i="12"/>
  <c r="F14" i="12" s="1"/>
  <c r="F7" i="15"/>
  <c r="F6" i="15"/>
  <c r="F6" i="17"/>
  <c r="F8" i="17"/>
  <c r="F14" i="17"/>
  <c r="F13" i="17"/>
  <c r="F10" i="17"/>
  <c r="F12" i="17"/>
  <c r="F9" i="17"/>
  <c r="F7" i="17"/>
  <c r="F5" i="17"/>
  <c r="F16" i="17" s="1"/>
  <c r="G22" i="19"/>
  <c r="G30" i="19"/>
  <c r="G34" i="19"/>
  <c r="G38" i="19"/>
  <c r="G42" i="19"/>
  <c r="G46" i="19"/>
  <c r="G50" i="19"/>
  <c r="G54" i="19"/>
  <c r="G53" i="19"/>
  <c r="G49" i="19"/>
  <c r="G45" i="19"/>
  <c r="G41" i="19"/>
  <c r="G37" i="19"/>
  <c r="G33" i="19"/>
  <c r="G29" i="19"/>
  <c r="G25" i="19"/>
  <c r="G21" i="19"/>
  <c r="G55" i="19"/>
  <c r="G51" i="19"/>
  <c r="G47" i="19"/>
  <c r="G43" i="19"/>
  <c r="G39" i="19"/>
  <c r="G35" i="19"/>
  <c r="G31" i="19"/>
  <c r="G27" i="19"/>
  <c r="G23" i="19"/>
  <c r="G19" i="19"/>
  <c r="G26" i="19"/>
  <c r="G20" i="19"/>
  <c r="G24" i="19"/>
  <c r="G28" i="19"/>
  <c r="G32" i="19"/>
  <c r="G36" i="19"/>
  <c r="G40" i="19"/>
  <c r="G44" i="19"/>
  <c r="G48" i="19"/>
  <c r="G52" i="19"/>
  <c r="G21" i="18"/>
  <c r="G52" i="18" s="1"/>
  <c r="G25" i="18"/>
  <c r="G29" i="18"/>
  <c r="G33" i="18"/>
  <c r="G35" i="18"/>
  <c r="G39" i="18"/>
  <c r="G41" i="18"/>
  <c r="G43" i="18"/>
  <c r="G45" i="18"/>
  <c r="G47" i="18"/>
  <c r="G23" i="18"/>
  <c r="G27" i="18"/>
  <c r="G31" i="18"/>
  <c r="G37" i="18"/>
  <c r="F5" i="16" l="1"/>
  <c r="F6" i="16"/>
  <c r="F7" i="16"/>
  <c r="F9" i="16"/>
  <c r="F10" i="16"/>
  <c r="F12" i="16"/>
  <c r="F7" i="12"/>
  <c r="F13" i="12"/>
  <c r="F6" i="12"/>
  <c r="F10" i="12"/>
  <c r="F9" i="12"/>
  <c r="F12" i="12"/>
  <c r="F5" i="12"/>
  <c r="F8" i="12"/>
  <c r="F5" i="15"/>
  <c r="F9" i="15"/>
  <c r="F12" i="15"/>
  <c r="F13" i="15"/>
  <c r="F14" i="15"/>
  <c r="F10" i="15"/>
  <c r="F8" i="15"/>
  <c r="G57" i="19"/>
  <c r="F16" i="16" l="1"/>
  <c r="F17" i="12"/>
  <c r="E5" i="13"/>
  <c r="E14" i="13"/>
  <c r="E13" i="13"/>
  <c r="E12" i="13"/>
  <c r="E10" i="13"/>
  <c r="E9" i="13"/>
  <c r="E8" i="13"/>
  <c r="E7" i="13"/>
  <c r="E6" i="13"/>
  <c r="E10" i="14"/>
  <c r="E5" i="14"/>
  <c r="E6" i="14"/>
  <c r="E12" i="14"/>
  <c r="E13" i="14"/>
  <c r="E14" i="14"/>
  <c r="E7" i="11"/>
  <c r="E8" i="11"/>
  <c r="E9" i="11"/>
  <c r="E10" i="11"/>
  <c r="E12" i="11"/>
  <c r="E13" i="11"/>
  <c r="E14" i="11"/>
  <c r="E6" i="11"/>
  <c r="E5" i="10"/>
  <c r="E6" i="10"/>
  <c r="E7" i="10"/>
  <c r="E8" i="10"/>
  <c r="E9" i="10"/>
  <c r="E11" i="10"/>
  <c r="E12" i="10"/>
  <c r="E13" i="10"/>
  <c r="E5" i="9"/>
  <c r="E6" i="9"/>
  <c r="E7" i="9"/>
  <c r="E8" i="9"/>
  <c r="E9" i="9"/>
  <c r="E11" i="9"/>
  <c r="E12" i="9"/>
  <c r="E13" i="9"/>
  <c r="E5" i="8"/>
  <c r="E6" i="8"/>
  <c r="E7" i="8"/>
  <c r="E8" i="8"/>
  <c r="E11" i="8"/>
  <c r="E12" i="8"/>
  <c r="E13" i="8"/>
  <c r="E11" i="7"/>
  <c r="E12" i="7"/>
  <c r="E13" i="7"/>
  <c r="E6" i="7"/>
  <c r="E7" i="7"/>
  <c r="E8" i="7"/>
  <c r="E9" i="7"/>
  <c r="E5" i="7"/>
  <c r="E12" i="6"/>
  <c r="E13" i="6"/>
  <c r="E14" i="6"/>
  <c r="E15" i="6"/>
  <c r="E17" i="6"/>
  <c r="E18" i="6"/>
  <c r="E19" i="6"/>
  <c r="E11" i="6"/>
  <c r="E9" i="5"/>
  <c r="E10" i="5"/>
  <c r="E12" i="5"/>
  <c r="E13" i="5"/>
  <c r="E14" i="5"/>
  <c r="E6" i="5"/>
  <c r="E7" i="5"/>
  <c r="E5" i="5"/>
  <c r="E6" i="4"/>
  <c r="E8" i="4"/>
  <c r="E9" i="4"/>
  <c r="E10" i="4"/>
  <c r="E11" i="4"/>
  <c r="E13" i="4"/>
  <c r="E14" i="4"/>
  <c r="E15" i="4"/>
  <c r="E7" i="4"/>
  <c r="E16" i="13" l="1"/>
  <c r="F8" i="13" s="1"/>
  <c r="E16" i="5"/>
  <c r="F7" i="5" s="1"/>
  <c r="E15" i="9"/>
  <c r="E15" i="10"/>
  <c r="F5" i="10" s="1"/>
  <c r="E16" i="11"/>
  <c r="F9" i="11" s="1"/>
  <c r="F6" i="14"/>
  <c r="F14" i="11"/>
  <c r="F7" i="11"/>
  <c r="E15" i="7"/>
  <c r="E21" i="6"/>
  <c r="F13" i="5"/>
  <c r="E17" i="4"/>
  <c r="F5" i="13" l="1"/>
  <c r="F10" i="13"/>
  <c r="F9" i="13"/>
  <c r="F14" i="13"/>
  <c r="F7" i="13"/>
  <c r="F12" i="13"/>
  <c r="F13" i="13"/>
  <c r="F6" i="13"/>
  <c r="F16" i="13" s="1"/>
  <c r="F8" i="14"/>
  <c r="F7" i="14"/>
  <c r="F9" i="14"/>
  <c r="F13" i="11"/>
  <c r="F5" i="5"/>
  <c r="F9" i="10"/>
  <c r="F8" i="10"/>
  <c r="F13" i="10"/>
  <c r="F11" i="10"/>
  <c r="F7" i="10"/>
  <c r="F6" i="10"/>
  <c r="F12" i="10"/>
  <c r="F11" i="9"/>
  <c r="F11" i="7"/>
  <c r="F12" i="7"/>
  <c r="F7" i="7"/>
  <c r="F8" i="7"/>
  <c r="F13" i="7"/>
  <c r="F6" i="7"/>
  <c r="F5" i="7"/>
  <c r="F9" i="7"/>
  <c r="F6" i="5"/>
  <c r="F10" i="5"/>
  <c r="F9" i="5"/>
  <c r="F12" i="5"/>
  <c r="F14" i="5"/>
  <c r="F12" i="14"/>
  <c r="F10" i="14"/>
  <c r="F5" i="14"/>
  <c r="F13" i="14"/>
  <c r="F14" i="14"/>
  <c r="F6" i="9"/>
  <c r="F7" i="9"/>
  <c r="F10" i="11"/>
  <c r="F12" i="11"/>
  <c r="F9" i="9"/>
  <c r="F8" i="9"/>
  <c r="F8" i="11"/>
  <c r="F13" i="9"/>
  <c r="F12" i="9"/>
  <c r="F5" i="9"/>
  <c r="F6" i="11"/>
  <c r="F13" i="8"/>
  <c r="F7" i="8"/>
  <c r="F12" i="8"/>
  <c r="F5" i="8"/>
  <c r="F8" i="8"/>
  <c r="F6" i="8"/>
  <c r="F9" i="8"/>
  <c r="F11" i="8"/>
  <c r="F17" i="6"/>
  <c r="F12" i="6"/>
  <c r="F13" i="6"/>
  <c r="F15" i="6"/>
  <c r="F11" i="6"/>
  <c r="F14" i="6"/>
  <c r="F19" i="6"/>
  <c r="F18" i="6"/>
  <c r="F15" i="4"/>
  <c r="F10" i="4"/>
  <c r="F13" i="4"/>
  <c r="F6" i="4"/>
  <c r="F8" i="4"/>
  <c r="F11" i="4"/>
  <c r="F9" i="4"/>
  <c r="F7" i="4"/>
  <c r="F14" i="4"/>
  <c r="F15" i="8" l="1"/>
  <c r="F16" i="11"/>
  <c r="F15" i="7"/>
  <c r="F16" i="5"/>
  <c r="F16" i="14"/>
  <c r="F15" i="10"/>
  <c r="F15" i="9"/>
  <c r="F21" i="6"/>
  <c r="F17" i="4"/>
</calcChain>
</file>

<file path=xl/sharedStrings.xml><?xml version="1.0" encoding="utf-8"?>
<sst xmlns="http://schemas.openxmlformats.org/spreadsheetml/2006/main" count="689" uniqueCount="151">
  <si>
    <t>Title</t>
  </si>
  <si>
    <t>:</t>
  </si>
  <si>
    <t>Method</t>
  </si>
  <si>
    <t>Sample</t>
  </si>
  <si>
    <t>Time</t>
  </si>
  <si>
    <t>Ret.</t>
  </si>
  <si>
    <t>Peak</t>
  </si>
  <si>
    <t>Time   O</t>
  </si>
  <si>
    <t>Area</t>
  </si>
  <si>
    <t>No.</t>
  </si>
  <si>
    <t>Name</t>
  </si>
  <si>
    <t>(min)</t>
  </si>
  <si>
    <t>(counts)</t>
  </si>
  <si>
    <t>---- -</t>
  </si>
  <si>
    <t>----------- -</t>
  </si>
  <si>
    <t>----------</t>
  </si>
  <si>
    <t>----</t>
  </si>
  <si>
    <t>==========</t>
  </si>
  <si>
    <t>C12:0 (Lauric)</t>
  </si>
  <si>
    <t>C14:0 (Myristic)</t>
  </si>
  <si>
    <t>C16:0 (Palmitic)</t>
  </si>
  <si>
    <t>C16:1 (Palmitoleic</t>
  </si>
  <si>
    <t>C17:0 (Heptadecanoic)</t>
  </si>
  <si>
    <t>C18:0 (Stearic)</t>
  </si>
  <si>
    <t>Total</t>
  </si>
  <si>
    <t>A/PI</t>
  </si>
  <si>
    <t>% FAME</t>
  </si>
  <si>
    <t>%</t>
  </si>
  <si>
    <t>Totals:</t>
  </si>
  <si>
    <t>------- =</t>
  </si>
  <si>
    <t>------------</t>
  </si>
  <si>
    <t>------- -</t>
  </si>
  <si>
    <t>C18:1n9t (Elaidic</t>
  </si>
  <si>
    <t>C18:1n9c (Oleic)</t>
  </si>
  <si>
    <t>-------</t>
  </si>
  <si>
    <t>=========</t>
  </si>
  <si>
    <t>---------</t>
  </si>
  <si>
    <t>Peak name</t>
  </si>
  <si>
    <t>C14:1 (Myristoleic)</t>
  </si>
  <si>
    <t>C15:0 (Pentadecanoic)</t>
  </si>
  <si>
    <t>C18:1n9t (Elaidic)</t>
  </si>
  <si>
    <t>---- --</t>
  </si>
  <si>
    <t>--------</t>
  </si>
  <si>
    <t>---------- --</t>
  </si>
  <si>
    <t>C10:0 (Capric)</t>
  </si>
  <si>
    <t>Date: 19-1</t>
  </si>
  <si>
    <t>:11    Cal</t>
  </si>
  <si>
    <t>ion Date: 16</t>
  </si>
  <si>
    <t>Inject</t>
  </si>
  <si>
    <t>ID   : 1202</t>
  </si>
  <si>
    <t>183-2-front</t>
  </si>
  <si>
    <t>\tatiana\2</t>
  </si>
  <si>
    <t>File : c:\s</t>
  </si>
  <si>
    <t>1202.run</t>
  </si>
  <si>
    <t>le    : c:\s</t>
  </si>
  <si>
    <t>Run Fi</t>
  </si>
  <si>
    <t>C15:1 (cis-10-Pentadecenoic)</t>
  </si>
  <si>
    <t>C17:1 (cis-10-Heptadecenoic)</t>
  </si>
  <si>
    <t>---- ---</t>
  </si>
  <si>
    <t>------- --</t>
  </si>
  <si>
    <t>--------- --</t>
  </si>
  <si>
    <t>---- ----</t>
  </si>
  <si>
    <t>-------  -</t>
  </si>
  <si>
    <t>-------- --</t>
  </si>
  <si>
    <t>counts)  C</t>
  </si>
  <si>
    <t>Area    S</t>
  </si>
  <si>
    <t>----------  -</t>
  </si>
  <si>
    <t>(counts)  C</t>
  </si>
  <si>
    <t>-----------</t>
  </si>
  <si>
    <t>----------- --</t>
  </si>
  <si>
    <t>20.702</t>
  </si>
  <si>
    <t>20.626</t>
  </si>
  <si>
    <t>20.405</t>
  </si>
  <si>
    <t>19.416</t>
  </si>
  <si>
    <t>18.726</t>
  </si>
  <si>
    <t>18.469</t>
  </si>
  <si>
    <t>17.805</t>
  </si>
  <si>
    <t>17.496</t>
  </si>
  <si>
    <t>16.867</t>
  </si>
  <si>
    <t>16.490</t>
  </si>
  <si>
    <t>--------  -</t>
  </si>
  <si>
    <t>(min)   (</t>
  </si>
  <si>
    <t>Time   Of</t>
  </si>
  <si>
    <t>Ret.    T</t>
  </si>
  <si>
    <t>C13:0 (Tridecanoic)</t>
  </si>
  <si>
    <t>C18:3n3 (α-Linolenic)</t>
  </si>
  <si>
    <t>Supelco 37 Components FAME Standard sem diluição</t>
  </si>
  <si>
    <t>ID   : 400_Volatile</t>
  </si>
  <si>
    <t>Injector</t>
  </si>
  <si>
    <t>Detector</t>
  </si>
  <si>
    <t>Forno Coluna</t>
  </si>
  <si>
    <t>H2</t>
  </si>
  <si>
    <t>He</t>
  </si>
  <si>
    <t>N2</t>
  </si>
  <si>
    <t>Air</t>
  </si>
  <si>
    <t>Equipamento</t>
  </si>
  <si>
    <t>Varian 3800</t>
  </si>
  <si>
    <t>Offset</t>
  </si>
  <si>
    <t>C4:0 (Butryic)</t>
  </si>
  <si>
    <t>C6:0 (Caproic)</t>
  </si>
  <si>
    <t>C8:0 (Caprylic</t>
  </si>
  <si>
    <t>C11:0 (Undecanoic)</t>
  </si>
  <si>
    <t>PI (C17)</t>
  </si>
  <si>
    <t>C18:1n9c (Oleic)+C18:1n9t (Elaidic</t>
  </si>
  <si>
    <t>C18:2n6c (Linoleic)+18:2n6t (Linolelaidic)</t>
  </si>
  <si>
    <t>C18:3n6 (γ-Linolenic)</t>
  </si>
  <si>
    <t>C20:0 (Arachidic</t>
  </si>
  <si>
    <t>C20:1n9 (cis-11-Eicosenoic</t>
  </si>
  <si>
    <t>C20:2 (cis-11,14-Eicosadienoic)</t>
  </si>
  <si>
    <t>C20:3n6 (cis-8,11,14-Eicosatrienoic)</t>
  </si>
  <si>
    <t>C20:3n3 (cis-11,14,17-Eicosatrienoic)</t>
  </si>
  <si>
    <t>C20:4n6 (Arachidonic)</t>
  </si>
  <si>
    <t>C20:5n3 (cis-5,8,11,14,17-Eicosapentaenoic</t>
  </si>
  <si>
    <t>C21:0 (Henicosanoic)</t>
  </si>
  <si>
    <t>C22:0 (Behenic)</t>
  </si>
  <si>
    <t>C22:1n9 (Erucic)</t>
  </si>
  <si>
    <t>C22:2 (cis-13,16-Docosadienoic</t>
  </si>
  <si>
    <t>Result</t>
  </si>
  <si>
    <t>()</t>
  </si>
  <si>
    <t>dichloromethane</t>
  </si>
  <si>
    <t>C17:0 (Heptadecanoic) (PI)</t>
  </si>
  <si>
    <t>C18:2n6c (Linoleic)</t>
  </si>
  <si>
    <t>C18:2n6t (Linolelaidic)</t>
  </si>
  <si>
    <t>C22:6n3 (cis-4,7,10,13,16,19-Docosahexaenoic)</t>
  </si>
  <si>
    <t>C23:0 (Tricosanoic</t>
  </si>
  <si>
    <t>C24:0 (Lignoceric</t>
  </si>
  <si>
    <t>C24:1n9 (Nervonic</t>
  </si>
  <si>
    <t>Width</t>
  </si>
  <si>
    <t>23.900</t>
  </si>
  <si>
    <t>183-2</t>
  </si>
  <si>
    <t>183-3</t>
  </si>
  <si>
    <t>Media</t>
  </si>
  <si>
    <t>StDev</t>
  </si>
  <si>
    <t>1202-1</t>
  </si>
  <si>
    <t>1202-2</t>
  </si>
  <si>
    <t>1202-3</t>
  </si>
  <si>
    <t>1239-1</t>
  </si>
  <si>
    <t>1239-2</t>
  </si>
  <si>
    <t>1239-3</t>
  </si>
  <si>
    <t>1257-1</t>
  </si>
  <si>
    <t>1257-2</t>
  </si>
  <si>
    <t>1257-3</t>
  </si>
  <si>
    <t>1255-1</t>
  </si>
  <si>
    <t>1255-2</t>
  </si>
  <si>
    <t>1255-3</t>
  </si>
  <si>
    <t>FAME (%)</t>
  </si>
  <si>
    <t>Oliveira da Serra</t>
  </si>
  <si>
    <t>foram consideradas areas acima de 3000 e só os tempos de retenção que apareciam nas 3 replicas, se o composto só era quantificado em 1 ou 2 replicas, não era considerado.</t>
  </si>
  <si>
    <t>Sat</t>
  </si>
  <si>
    <t>Unsat</t>
  </si>
  <si>
    <t>Sat/Unsat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</si>
</sst>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6" fontId="0" fillId="0" borderId="0" xfId="0" applyNumberFormat="1"/>
    <xf numFmtId="3" fontId="0" fillId="0" borderId="0" xfId="0" applyNumberFormat="1"/>
    <xf numFmtId="0" fontId="18" fillId="0" borderId="0" xfId="0" applyFont="1" applyFill="1" applyBorder="1"/>
    <xf numFmtId="0" fontId="19" fillId="0" borderId="0" xfId="0" applyFont="1"/>
    <xf numFmtId="22" fontId="0" fillId="0" borderId="0" xfId="0" applyNumberFormat="1"/>
    <xf numFmtId="17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0" borderId="11" xfId="0" applyBorder="1"/>
    <xf numFmtId="0" fontId="0" fillId="0" borderId="12" xfId="0" applyBorder="1"/>
    <xf numFmtId="0" fontId="18" fillId="0" borderId="12" xfId="0" applyFont="1" applyFill="1" applyBorder="1"/>
    <xf numFmtId="0" fontId="0" fillId="0" borderId="13" xfId="0" applyBorder="1"/>
    <xf numFmtId="0" fontId="0" fillId="0" borderId="15" xfId="0" applyBorder="1"/>
    <xf numFmtId="0" fontId="0" fillId="0" borderId="10" xfId="0" applyBorder="1"/>
    <xf numFmtId="0" fontId="0" fillId="0" borderId="22" xfId="0" applyBorder="1"/>
    <xf numFmtId="0" fontId="0" fillId="0" borderId="23" xfId="0" applyBorder="1"/>
    <xf numFmtId="0" fontId="0" fillId="33" borderId="23" xfId="0" applyFill="1" applyBorder="1"/>
    <xf numFmtId="0" fontId="0" fillId="33" borderId="24" xfId="0" applyFill="1" applyBorder="1"/>
    <xf numFmtId="2" fontId="0" fillId="0" borderId="17" xfId="0" applyNumberFormat="1" applyBorder="1"/>
    <xf numFmtId="2" fontId="0" fillId="0" borderId="0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2" xfId="0" applyFill="1" applyBorder="1"/>
    <xf numFmtId="0" fontId="18" fillId="34" borderId="12" xfId="0" applyFont="1" applyFill="1" applyBorder="1"/>
    <xf numFmtId="2" fontId="0" fillId="34" borderId="17" xfId="0" applyNumberFormat="1" applyFill="1" applyBorder="1"/>
    <xf numFmtId="2" fontId="0" fillId="34" borderId="0" xfId="0" applyNumberFormat="1" applyFill="1" applyBorder="1"/>
    <xf numFmtId="2" fontId="0" fillId="34" borderId="18" xfId="0" applyNumberFormat="1" applyFill="1" applyBorder="1"/>
    <xf numFmtId="0" fontId="0" fillId="34" borderId="0" xfId="0" applyFill="1"/>
    <xf numFmtId="0" fontId="0" fillId="34" borderId="12" xfId="0" applyFill="1" applyBorder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F9" sqref="F9"/>
    </sheetView>
  </sheetViews>
  <sheetFormatPr defaultRowHeight="15" x14ac:dyDescent="0.25"/>
  <cols>
    <col min="2" max="2" width="20.85546875" bestFit="1" customWidth="1"/>
  </cols>
  <sheetData>
    <row r="2" spans="1:6" x14ac:dyDescent="0.25">
      <c r="C2" t="s">
        <v>5</v>
      </c>
    </row>
    <row r="3" spans="1:6" x14ac:dyDescent="0.25">
      <c r="A3" t="s">
        <v>6</v>
      </c>
      <c r="B3" t="s">
        <v>37</v>
      </c>
      <c r="C3" t="s">
        <v>4</v>
      </c>
      <c r="D3" t="s">
        <v>8</v>
      </c>
    </row>
    <row r="4" spans="1:6" x14ac:dyDescent="0.25">
      <c r="A4" t="s">
        <v>9</v>
      </c>
      <c r="C4" t="s">
        <v>11</v>
      </c>
      <c r="D4" t="s">
        <v>12</v>
      </c>
      <c r="F4" s="1"/>
    </row>
    <row r="5" spans="1:6" x14ac:dyDescent="0.25">
      <c r="A5" t="s">
        <v>13</v>
      </c>
      <c r="C5" t="s">
        <v>34</v>
      </c>
      <c r="D5" t="s">
        <v>15</v>
      </c>
      <c r="E5" t="s">
        <v>25</v>
      </c>
      <c r="F5" t="s">
        <v>26</v>
      </c>
    </row>
    <row r="6" spans="1:6" x14ac:dyDescent="0.25">
      <c r="A6">
        <v>1</v>
      </c>
      <c r="B6" t="s">
        <v>18</v>
      </c>
      <c r="C6">
        <v>14.332000000000001</v>
      </c>
      <c r="D6">
        <v>5316</v>
      </c>
      <c r="E6">
        <f t="shared" ref="E6:E11" si="0">D6/$D$12</f>
        <v>1.9387096421264537E-2</v>
      </c>
      <c r="F6">
        <f t="shared" ref="F6:F11" si="1">E6*100/$E$17</f>
        <v>0.5253556230642582</v>
      </c>
    </row>
    <row r="7" spans="1:6" x14ac:dyDescent="0.25">
      <c r="A7">
        <v>2</v>
      </c>
      <c r="B7" t="s">
        <v>19</v>
      </c>
      <c r="C7">
        <v>16.472999999999999</v>
      </c>
      <c r="D7">
        <v>7597</v>
      </c>
      <c r="E7">
        <f t="shared" si="0"/>
        <v>2.7705750848823683E-2</v>
      </c>
      <c r="F7">
        <f t="shared" si="1"/>
        <v>0.75077627321654816</v>
      </c>
    </row>
    <row r="8" spans="1:6" x14ac:dyDescent="0.25">
      <c r="A8">
        <v>3</v>
      </c>
      <c r="B8" t="s">
        <v>38</v>
      </c>
      <c r="C8">
        <v>16.850999999999999</v>
      </c>
      <c r="D8">
        <v>3393</v>
      </c>
      <c r="E8">
        <f t="shared" si="0"/>
        <v>1.2374044047658121E-2</v>
      </c>
      <c r="F8">
        <f t="shared" si="1"/>
        <v>0.33531445241855307</v>
      </c>
    </row>
    <row r="9" spans="1:6" x14ac:dyDescent="0.25">
      <c r="A9">
        <v>4</v>
      </c>
      <c r="B9" t="s">
        <v>39</v>
      </c>
      <c r="C9">
        <v>17.481000000000002</v>
      </c>
      <c r="D9">
        <v>3407</v>
      </c>
      <c r="E9">
        <f t="shared" si="0"/>
        <v>1.242510111122052E-2</v>
      </c>
      <c r="F9">
        <f t="shared" si="1"/>
        <v>0.33669800748305645</v>
      </c>
    </row>
    <row r="10" spans="1:6" x14ac:dyDescent="0.25">
      <c r="A10">
        <v>5</v>
      </c>
      <c r="B10" s="3" t="s">
        <v>20</v>
      </c>
      <c r="C10">
        <v>18.46</v>
      </c>
      <c r="D10">
        <v>95669</v>
      </c>
      <c r="E10">
        <f t="shared" si="0"/>
        <v>0.34889844385364127</v>
      </c>
      <c r="F10">
        <f t="shared" si="1"/>
        <v>9.4545235332833943</v>
      </c>
    </row>
    <row r="11" spans="1:6" x14ac:dyDescent="0.25">
      <c r="A11">
        <v>6</v>
      </c>
      <c r="B11" s="3" t="s">
        <v>21</v>
      </c>
      <c r="C11">
        <v>18.724</v>
      </c>
      <c r="D11">
        <v>511001</v>
      </c>
      <c r="E11">
        <f t="shared" si="0"/>
        <v>1.8635864669606095</v>
      </c>
      <c r="F11">
        <f t="shared" si="1"/>
        <v>50.499858679732704</v>
      </c>
    </row>
    <row r="12" spans="1:6" x14ac:dyDescent="0.25">
      <c r="A12">
        <v>7</v>
      </c>
      <c r="B12" t="s">
        <v>22</v>
      </c>
      <c r="C12">
        <v>19.399999999999999</v>
      </c>
      <c r="D12">
        <v>274203</v>
      </c>
    </row>
    <row r="13" spans="1:6" x14ac:dyDescent="0.25">
      <c r="A13">
        <v>8</v>
      </c>
      <c r="B13" t="s">
        <v>23</v>
      </c>
      <c r="C13">
        <v>20.38</v>
      </c>
      <c r="D13">
        <v>44509</v>
      </c>
      <c r="E13">
        <f>D13/$D$12</f>
        <v>0.1623213458641955</v>
      </c>
      <c r="F13">
        <f>E13*100/$E$17</f>
        <v>4.3986180261412855</v>
      </c>
    </row>
    <row r="14" spans="1:6" x14ac:dyDescent="0.25">
      <c r="A14">
        <v>9</v>
      </c>
      <c r="B14" t="s">
        <v>33</v>
      </c>
      <c r="C14">
        <v>20.608000000000001</v>
      </c>
      <c r="D14">
        <v>298539</v>
      </c>
      <c r="E14">
        <f>D14/$D$12</f>
        <v>1.0887517642038926</v>
      </c>
      <c r="F14">
        <f>E14*100/$E$17</f>
        <v>29.503224671553909</v>
      </c>
    </row>
    <row r="15" spans="1:6" x14ac:dyDescent="0.25">
      <c r="A15">
        <v>10</v>
      </c>
      <c r="B15" t="s">
        <v>40</v>
      </c>
      <c r="C15">
        <v>20.67</v>
      </c>
      <c r="D15">
        <v>42455</v>
      </c>
      <c r="E15">
        <f>D15/$D$12</f>
        <v>0.15483054525296952</v>
      </c>
      <c r="F15">
        <f>E15*100/$E$17</f>
        <v>4.1956307331062987</v>
      </c>
    </row>
    <row r="16" spans="1:6" x14ac:dyDescent="0.25">
      <c r="F16" t="s">
        <v>27</v>
      </c>
    </row>
    <row r="17" spans="2:6" x14ac:dyDescent="0.25">
      <c r="B17" t="s">
        <v>24</v>
      </c>
      <c r="E17">
        <f>SUM(E6:E15)</f>
        <v>3.6902805585642753</v>
      </c>
      <c r="F17">
        <f>SUM(F6:F15)</f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4" workbookViewId="0">
      <selection activeCell="A15" sqref="A15:XFD15"/>
    </sheetView>
  </sheetViews>
  <sheetFormatPr defaultRowHeight="15" x14ac:dyDescent="0.25"/>
  <cols>
    <col min="2" max="2" width="27" bestFit="1" customWidth="1"/>
  </cols>
  <sheetData>
    <row r="1" spans="1:6" x14ac:dyDescent="0.25">
      <c r="C1" t="s">
        <v>5</v>
      </c>
    </row>
    <row r="2" spans="1:6" x14ac:dyDescent="0.25">
      <c r="A2" t="s">
        <v>6</v>
      </c>
      <c r="B2" t="s">
        <v>6</v>
      </c>
      <c r="C2" t="s">
        <v>4</v>
      </c>
      <c r="D2" t="s">
        <v>8</v>
      </c>
    </row>
    <row r="3" spans="1:6" x14ac:dyDescent="0.25">
      <c r="A3" t="s">
        <v>9</v>
      </c>
      <c r="B3" t="s">
        <v>10</v>
      </c>
      <c r="C3" t="s">
        <v>11</v>
      </c>
      <c r="D3" t="s">
        <v>12</v>
      </c>
      <c r="E3" t="s">
        <v>25</v>
      </c>
      <c r="F3" t="s">
        <v>26</v>
      </c>
    </row>
    <row r="4" spans="1:6" x14ac:dyDescent="0.25">
      <c r="A4" t="s">
        <v>13</v>
      </c>
      <c r="B4" t="s">
        <v>69</v>
      </c>
      <c r="C4" t="s">
        <v>34</v>
      </c>
      <c r="D4" t="s">
        <v>42</v>
      </c>
    </row>
    <row r="5" spans="1:6" x14ac:dyDescent="0.25">
      <c r="A5">
        <v>1</v>
      </c>
      <c r="B5" t="s">
        <v>19</v>
      </c>
      <c r="C5">
        <v>16.475999999999999</v>
      </c>
      <c r="D5">
        <v>8700</v>
      </c>
      <c r="E5">
        <f t="shared" ref="E5:E10" si="0">D5/$D$11</f>
        <v>2.8365557040852921E-2</v>
      </c>
      <c r="F5">
        <f t="shared" ref="F5:F10" si="1">E5*100/$E$16</f>
        <v>2.0322876784967612</v>
      </c>
    </row>
    <row r="6" spans="1:6" x14ac:dyDescent="0.25">
      <c r="A6">
        <v>2</v>
      </c>
      <c r="B6" s="3" t="s">
        <v>38</v>
      </c>
      <c r="C6">
        <v>16.853000000000002</v>
      </c>
      <c r="D6">
        <v>4801</v>
      </c>
      <c r="E6">
        <f t="shared" si="0"/>
        <v>1.5653222914153435E-2</v>
      </c>
      <c r="F6">
        <f t="shared" si="1"/>
        <v>1.1214957637313736</v>
      </c>
    </row>
    <row r="7" spans="1:6" x14ac:dyDescent="0.25">
      <c r="A7">
        <v>3</v>
      </c>
      <c r="B7" t="s">
        <v>39</v>
      </c>
      <c r="C7">
        <v>17.481000000000002</v>
      </c>
      <c r="D7">
        <v>3504</v>
      </c>
      <c r="E7">
        <f t="shared" si="0"/>
        <v>1.1424472628867661E-2</v>
      </c>
      <c r="F7">
        <f t="shared" si="1"/>
        <v>0.81852138223593707</v>
      </c>
    </row>
    <row r="8" spans="1:6" x14ac:dyDescent="0.25">
      <c r="A8">
        <v>4</v>
      </c>
      <c r="B8" t="s">
        <v>56</v>
      </c>
      <c r="C8">
        <v>17.789000000000001</v>
      </c>
      <c r="D8">
        <v>4511</v>
      </c>
      <c r="E8">
        <f t="shared" si="0"/>
        <v>1.4707704346125004E-2</v>
      </c>
      <c r="F8">
        <f t="shared" si="1"/>
        <v>1.0537528411148149</v>
      </c>
    </row>
    <row r="9" spans="1:6" x14ac:dyDescent="0.25">
      <c r="A9">
        <v>5</v>
      </c>
      <c r="B9" t="s">
        <v>20</v>
      </c>
      <c r="C9">
        <v>18.454000000000001</v>
      </c>
      <c r="D9">
        <v>44657</v>
      </c>
      <c r="E9">
        <f t="shared" si="0"/>
        <v>0.14560007824981253</v>
      </c>
      <c r="F9">
        <f t="shared" si="1"/>
        <v>10.431709294095386</v>
      </c>
    </row>
    <row r="10" spans="1:6" x14ac:dyDescent="0.25">
      <c r="A10">
        <v>6</v>
      </c>
      <c r="B10" t="s">
        <v>21</v>
      </c>
      <c r="C10">
        <v>18.712</v>
      </c>
      <c r="D10">
        <v>316846</v>
      </c>
      <c r="E10">
        <f t="shared" si="0"/>
        <v>1.0330475041570213</v>
      </c>
      <c r="F10">
        <f t="shared" si="1"/>
        <v>74.014048480572967</v>
      </c>
    </row>
    <row r="11" spans="1:6" x14ac:dyDescent="0.25">
      <c r="A11">
        <v>7</v>
      </c>
      <c r="B11" t="s">
        <v>22</v>
      </c>
      <c r="C11">
        <v>19.401</v>
      </c>
      <c r="D11">
        <v>306710</v>
      </c>
    </row>
    <row r="12" spans="1:6" x14ac:dyDescent="0.25">
      <c r="A12">
        <v>8</v>
      </c>
      <c r="B12" t="s">
        <v>23</v>
      </c>
      <c r="C12">
        <v>20.388000000000002</v>
      </c>
      <c r="D12">
        <v>6954</v>
      </c>
      <c r="E12">
        <f>D12/$D$11</f>
        <v>2.2672883179550716E-2</v>
      </c>
      <c r="F12">
        <f>E12*100/$E$16</f>
        <v>1.624428565088101</v>
      </c>
    </row>
    <row r="13" spans="1:6" x14ac:dyDescent="0.25">
      <c r="A13">
        <v>9</v>
      </c>
      <c r="B13" t="s">
        <v>33</v>
      </c>
      <c r="C13">
        <v>20.606000000000002</v>
      </c>
      <c r="D13">
        <v>16574</v>
      </c>
      <c r="E13">
        <f>D13/$D$11</f>
        <v>5.4038016367252452E-2</v>
      </c>
      <c r="F13">
        <f>E13*100/$E$16</f>
        <v>3.8716248256787726</v>
      </c>
    </row>
    <row r="14" spans="1:6" x14ac:dyDescent="0.25">
      <c r="A14">
        <v>10</v>
      </c>
      <c r="B14" t="s">
        <v>40</v>
      </c>
      <c r="C14">
        <v>20.681999999999999</v>
      </c>
      <c r="D14">
        <v>21542</v>
      </c>
      <c r="E14">
        <f>D14/$D$11</f>
        <v>7.023572756023605E-2</v>
      </c>
      <c r="F14">
        <f>E14*100/$E$16</f>
        <v>5.0321311689858881</v>
      </c>
    </row>
    <row r="15" spans="1:6" x14ac:dyDescent="0.25">
      <c r="F15" t="s">
        <v>27</v>
      </c>
    </row>
    <row r="16" spans="1:6" x14ac:dyDescent="0.25">
      <c r="E16">
        <f>SUM(E5:E14)</f>
        <v>1.395745166443872</v>
      </c>
      <c r="F16">
        <f>SUM(F5:F14)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5" sqref="A15:XFD15"/>
    </sheetView>
  </sheetViews>
  <sheetFormatPr defaultRowHeight="15" x14ac:dyDescent="0.25"/>
  <cols>
    <col min="2" max="2" width="27" bestFit="1" customWidth="1"/>
  </cols>
  <sheetData>
    <row r="1" spans="1:6" x14ac:dyDescent="0.25">
      <c r="C1" t="s">
        <v>5</v>
      </c>
    </row>
    <row r="2" spans="1:6" x14ac:dyDescent="0.25">
      <c r="A2" t="s">
        <v>6</v>
      </c>
      <c r="B2" t="s">
        <v>6</v>
      </c>
      <c r="C2" t="s">
        <v>4</v>
      </c>
      <c r="D2" t="s">
        <v>8</v>
      </c>
    </row>
    <row r="3" spans="1:6" x14ac:dyDescent="0.25">
      <c r="A3" t="s">
        <v>9</v>
      </c>
      <c r="B3" t="s">
        <v>10</v>
      </c>
      <c r="C3" t="s">
        <v>11</v>
      </c>
      <c r="D3" t="s">
        <v>12</v>
      </c>
      <c r="E3" t="s">
        <v>25</v>
      </c>
      <c r="F3" t="s">
        <v>26</v>
      </c>
    </row>
    <row r="4" spans="1:6" x14ac:dyDescent="0.25">
      <c r="A4" t="s">
        <v>16</v>
      </c>
      <c r="B4" t="s">
        <v>68</v>
      </c>
      <c r="C4" t="s">
        <v>34</v>
      </c>
      <c r="D4" t="s">
        <v>15</v>
      </c>
    </row>
    <row r="5" spans="1:6" x14ac:dyDescent="0.25">
      <c r="A5">
        <v>1</v>
      </c>
      <c r="B5" t="s">
        <v>19</v>
      </c>
      <c r="C5">
        <v>16.489999999999998</v>
      </c>
      <c r="D5">
        <v>8093</v>
      </c>
      <c r="E5">
        <f t="shared" ref="E5:E10" si="0">D5/$D$11</f>
        <v>2.6982242996886022E-2</v>
      </c>
      <c r="F5">
        <f t="shared" ref="F5:F10" si="1">E5*100/$E$17</f>
        <v>2.077749365866683</v>
      </c>
    </row>
    <row r="6" spans="1:6" x14ac:dyDescent="0.25">
      <c r="A6">
        <v>2</v>
      </c>
      <c r="B6" t="s">
        <v>38</v>
      </c>
      <c r="C6">
        <v>16.867000000000001</v>
      </c>
      <c r="D6">
        <v>4561</v>
      </c>
      <c r="E6">
        <f t="shared" si="0"/>
        <v>1.5206476005041042E-2</v>
      </c>
      <c r="F6">
        <f t="shared" si="1"/>
        <v>1.1709643961099645</v>
      </c>
    </row>
    <row r="7" spans="1:6" x14ac:dyDescent="0.25">
      <c r="A7">
        <v>3</v>
      </c>
      <c r="B7" t="s">
        <v>39</v>
      </c>
      <c r="C7">
        <v>17.495999999999999</v>
      </c>
      <c r="D7">
        <v>3083</v>
      </c>
      <c r="E7">
        <f t="shared" si="0"/>
        <v>1.0278790950129693E-2</v>
      </c>
      <c r="F7">
        <f t="shared" si="1"/>
        <v>0.79151134251414601</v>
      </c>
    </row>
    <row r="8" spans="1:6" x14ac:dyDescent="0.25">
      <c r="A8">
        <v>4</v>
      </c>
      <c r="B8" t="s">
        <v>56</v>
      </c>
      <c r="C8">
        <v>17.803999999999998</v>
      </c>
      <c r="D8">
        <v>4073</v>
      </c>
      <c r="E8">
        <f t="shared" si="0"/>
        <v>1.3579473091105495E-2</v>
      </c>
      <c r="F8">
        <f t="shared" si="1"/>
        <v>1.0456781375478807</v>
      </c>
    </row>
    <row r="9" spans="1:6" x14ac:dyDescent="0.25">
      <c r="A9">
        <v>5</v>
      </c>
      <c r="B9" t="s">
        <v>20</v>
      </c>
      <c r="C9">
        <v>18.468</v>
      </c>
      <c r="D9">
        <v>40347</v>
      </c>
      <c r="E9">
        <f t="shared" si="0"/>
        <v>0.13451780034540473</v>
      </c>
      <c r="F9">
        <f t="shared" si="1"/>
        <v>10.358452201238487</v>
      </c>
    </row>
    <row r="10" spans="1:6" x14ac:dyDescent="0.25">
      <c r="A10">
        <v>6</v>
      </c>
      <c r="B10" t="s">
        <v>21</v>
      </c>
      <c r="C10">
        <v>18.727</v>
      </c>
      <c r="D10">
        <v>283892</v>
      </c>
      <c r="E10">
        <f t="shared" si="0"/>
        <v>0.94650227713727508</v>
      </c>
      <c r="F10">
        <f t="shared" si="1"/>
        <v>72.884767450219258</v>
      </c>
    </row>
    <row r="11" spans="1:6" x14ac:dyDescent="0.25">
      <c r="A11">
        <v>7</v>
      </c>
      <c r="B11" t="s">
        <v>22</v>
      </c>
      <c r="C11">
        <v>19.417000000000002</v>
      </c>
      <c r="D11">
        <v>299938</v>
      </c>
    </row>
    <row r="12" spans="1:6" x14ac:dyDescent="0.25">
      <c r="A12">
        <v>8</v>
      </c>
      <c r="B12" t="s">
        <v>23</v>
      </c>
      <c r="C12">
        <v>20.405999999999999</v>
      </c>
      <c r="D12">
        <v>8757</v>
      </c>
      <c r="E12">
        <f>D12/$D$11</f>
        <v>2.9196033846995047E-2</v>
      </c>
      <c r="F12">
        <f>E12*100/$E$17</f>
        <v>2.2482208324347641</v>
      </c>
    </row>
    <row r="13" spans="1:6" x14ac:dyDescent="0.25">
      <c r="A13">
        <v>9</v>
      </c>
      <c r="B13" t="s">
        <v>33</v>
      </c>
      <c r="C13">
        <v>20.625</v>
      </c>
      <c r="D13">
        <v>16027</v>
      </c>
      <c r="E13">
        <f>D13/$D$11</f>
        <v>5.3434376437797144E-2</v>
      </c>
      <c r="F13">
        <f>E13*100/$E$17</f>
        <v>4.1146780040461302</v>
      </c>
    </row>
    <row r="14" spans="1:6" x14ac:dyDescent="0.25">
      <c r="A14">
        <v>10</v>
      </c>
      <c r="B14" t="s">
        <v>32</v>
      </c>
      <c r="C14">
        <v>20.702000000000002</v>
      </c>
      <c r="D14">
        <v>20675</v>
      </c>
      <c r="E14">
        <f>D14/$D$11</f>
        <v>6.8930912388560306E-2</v>
      </c>
      <c r="F14">
        <f>E14*100/$E$17</f>
        <v>5.3079782700226952</v>
      </c>
    </row>
    <row r="15" spans="1:6" x14ac:dyDescent="0.25">
      <c r="C15" t="s">
        <v>128</v>
      </c>
      <c r="D15">
        <v>5080</v>
      </c>
    </row>
    <row r="16" spans="1:6" x14ac:dyDescent="0.25">
      <c r="B16" t="s">
        <v>68</v>
      </c>
      <c r="C16" t="s">
        <v>34</v>
      </c>
      <c r="D16" t="s">
        <v>17</v>
      </c>
      <c r="F16" t="s">
        <v>27</v>
      </c>
    </row>
    <row r="17" spans="5:6" x14ac:dyDescent="0.25">
      <c r="E17">
        <f>SUM(E5:E14)</f>
        <v>1.2986283831991945</v>
      </c>
      <c r="F17">
        <f>SUM(F5:F14)</f>
        <v>100.00000000000001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2" max="2" width="27" bestFit="1" customWidth="1"/>
  </cols>
  <sheetData>
    <row r="1" spans="1:6" x14ac:dyDescent="0.25">
      <c r="C1" t="s">
        <v>5</v>
      </c>
    </row>
    <row r="2" spans="1:6" x14ac:dyDescent="0.25">
      <c r="A2" t="s">
        <v>6</v>
      </c>
      <c r="B2" t="s">
        <v>6</v>
      </c>
      <c r="C2" t="s">
        <v>7</v>
      </c>
      <c r="D2" t="s">
        <v>8</v>
      </c>
    </row>
    <row r="3" spans="1:6" x14ac:dyDescent="0.25">
      <c r="A3" t="s">
        <v>9</v>
      </c>
      <c r="B3" t="s">
        <v>10</v>
      </c>
      <c r="C3" t="s">
        <v>11</v>
      </c>
      <c r="D3" t="s">
        <v>12</v>
      </c>
      <c r="E3" t="s">
        <v>25</v>
      </c>
      <c r="F3" t="s">
        <v>26</v>
      </c>
    </row>
    <row r="4" spans="1:6" x14ac:dyDescent="0.25">
      <c r="A4" t="s">
        <v>41</v>
      </c>
      <c r="B4" t="s">
        <v>15</v>
      </c>
      <c r="C4" t="s">
        <v>31</v>
      </c>
      <c r="D4" t="s">
        <v>36</v>
      </c>
    </row>
    <row r="5" spans="1:6" x14ac:dyDescent="0.25">
      <c r="A5">
        <v>1</v>
      </c>
      <c r="B5" t="s">
        <v>19</v>
      </c>
      <c r="C5">
        <v>16.448</v>
      </c>
      <c r="D5">
        <v>6764</v>
      </c>
      <c r="E5">
        <f t="shared" ref="E5:E10" si="0">D5/$D$11</f>
        <v>2.8483717874754177E-2</v>
      </c>
      <c r="F5">
        <f t="shared" ref="F5:F10" si="1">E5*100/$E$16</f>
        <v>1.2553403932311094</v>
      </c>
    </row>
    <row r="6" spans="1:6" x14ac:dyDescent="0.25">
      <c r="A6">
        <v>2</v>
      </c>
      <c r="B6" t="s">
        <v>38</v>
      </c>
      <c r="C6">
        <v>16.824000000000002</v>
      </c>
      <c r="D6">
        <v>3212</v>
      </c>
      <c r="E6">
        <f t="shared" si="0"/>
        <v>1.3525976022133415E-2</v>
      </c>
      <c r="F6">
        <f t="shared" si="1"/>
        <v>0.59611965450300464</v>
      </c>
    </row>
    <row r="7" spans="1:6" x14ac:dyDescent="0.25">
      <c r="A7">
        <v>3</v>
      </c>
      <c r="B7" t="s">
        <v>39</v>
      </c>
      <c r="C7">
        <v>17.452999999999999</v>
      </c>
      <c r="D7">
        <v>4338</v>
      </c>
      <c r="E7">
        <f t="shared" si="0"/>
        <v>1.8267647566629748E-2</v>
      </c>
      <c r="F7">
        <f t="shared" si="1"/>
        <v>0.8050955981426009</v>
      </c>
    </row>
    <row r="8" spans="1:6" x14ac:dyDescent="0.25">
      <c r="A8">
        <v>4</v>
      </c>
      <c r="B8" t="s">
        <v>56</v>
      </c>
      <c r="C8">
        <v>17.760000000000002</v>
      </c>
      <c r="D8">
        <v>3715</v>
      </c>
      <c r="E8">
        <f t="shared" si="0"/>
        <v>1.5644147236060287E-2</v>
      </c>
      <c r="F8">
        <f t="shared" si="1"/>
        <v>0.68947214087131459</v>
      </c>
    </row>
    <row r="9" spans="1:6" x14ac:dyDescent="0.25">
      <c r="A9">
        <v>5</v>
      </c>
      <c r="B9" t="s">
        <v>20</v>
      </c>
      <c r="C9">
        <v>18.425999999999998</v>
      </c>
      <c r="D9">
        <v>66379</v>
      </c>
      <c r="E9">
        <f t="shared" si="0"/>
        <v>0.27952701194682256</v>
      </c>
      <c r="F9">
        <f t="shared" si="1"/>
        <v>12.319373146405651</v>
      </c>
    </row>
    <row r="10" spans="1:6" x14ac:dyDescent="0.25">
      <c r="A10">
        <v>6</v>
      </c>
      <c r="B10" t="s">
        <v>21</v>
      </c>
      <c r="C10">
        <v>18.687000000000001</v>
      </c>
      <c r="D10">
        <v>402989</v>
      </c>
      <c r="E10">
        <f t="shared" si="0"/>
        <v>1.6970172948890172</v>
      </c>
      <c r="F10">
        <f t="shared" si="1"/>
        <v>74.79130244349669</v>
      </c>
    </row>
    <row r="11" spans="1:6" x14ac:dyDescent="0.25">
      <c r="A11">
        <v>7</v>
      </c>
      <c r="B11" t="s">
        <v>22</v>
      </c>
      <c r="C11">
        <v>19.369</v>
      </c>
      <c r="D11">
        <v>237469</v>
      </c>
    </row>
    <row r="12" spans="1:6" x14ac:dyDescent="0.25">
      <c r="A12">
        <v>8</v>
      </c>
      <c r="B12" t="s">
        <v>23</v>
      </c>
      <c r="C12">
        <v>20.350000000000001</v>
      </c>
      <c r="D12">
        <v>6573</v>
      </c>
      <c r="E12">
        <f>D12/$D$11</f>
        <v>2.7679402364098049E-2</v>
      </c>
      <c r="F12">
        <f>E12*100/$E$16</f>
        <v>1.2198924312105384</v>
      </c>
    </row>
    <row r="13" spans="1:6" x14ac:dyDescent="0.25">
      <c r="A13">
        <v>9</v>
      </c>
      <c r="B13" t="s">
        <v>33</v>
      </c>
      <c r="C13">
        <v>20.568000000000001</v>
      </c>
      <c r="D13">
        <v>22378</v>
      </c>
      <c r="E13">
        <f>D13/$D$11</f>
        <v>9.4235458101899622E-2</v>
      </c>
      <c r="F13">
        <f>E13*100/$E$16</f>
        <v>4.1531648905567371</v>
      </c>
    </row>
    <row r="14" spans="1:6" x14ac:dyDescent="0.25">
      <c r="A14">
        <v>10</v>
      </c>
      <c r="B14" t="s">
        <v>32</v>
      </c>
      <c r="C14">
        <v>20.640999999999998</v>
      </c>
      <c r="D14">
        <v>22470</v>
      </c>
      <c r="E14">
        <f>D14/$D$11</f>
        <v>9.4622877091325608E-2</v>
      </c>
      <c r="F14">
        <f>E14*100/$E$16</f>
        <v>4.1702393015823525</v>
      </c>
    </row>
    <row r="15" spans="1:6" x14ac:dyDescent="0.25">
      <c r="F15" t="s">
        <v>27</v>
      </c>
    </row>
    <row r="16" spans="1:6" x14ac:dyDescent="0.25">
      <c r="E16">
        <f>SUM(E5:E14)</f>
        <v>2.2690035330927407</v>
      </c>
      <c r="F16">
        <f>SUM(F5:F14)</f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5" sqref="I15"/>
    </sheetView>
  </sheetViews>
  <sheetFormatPr defaultRowHeight="15" x14ac:dyDescent="0.25"/>
  <cols>
    <col min="2" max="2" width="27" bestFit="1" customWidth="1"/>
  </cols>
  <sheetData>
    <row r="1" spans="1:6" x14ac:dyDescent="0.25">
      <c r="C1" t="s">
        <v>5</v>
      </c>
    </row>
    <row r="2" spans="1:6" x14ac:dyDescent="0.25">
      <c r="A2" t="s">
        <v>6</v>
      </c>
      <c r="B2" t="s">
        <v>6</v>
      </c>
      <c r="C2" t="s">
        <v>4</v>
      </c>
      <c r="D2" t="s">
        <v>65</v>
      </c>
    </row>
    <row r="3" spans="1:6" x14ac:dyDescent="0.25">
      <c r="A3" t="s">
        <v>9</v>
      </c>
      <c r="B3" t="s">
        <v>10</v>
      </c>
      <c r="C3" t="s">
        <v>11</v>
      </c>
      <c r="D3" t="s">
        <v>67</v>
      </c>
      <c r="E3" t="s">
        <v>25</v>
      </c>
      <c r="F3" t="s">
        <v>26</v>
      </c>
    </row>
    <row r="4" spans="1:6" x14ac:dyDescent="0.25">
      <c r="A4" t="s">
        <v>16</v>
      </c>
      <c r="B4" t="s">
        <v>68</v>
      </c>
      <c r="C4" t="s">
        <v>34</v>
      </c>
      <c r="D4" t="s">
        <v>66</v>
      </c>
    </row>
    <row r="5" spans="1:6" x14ac:dyDescent="0.25">
      <c r="A5">
        <v>1</v>
      </c>
      <c r="B5" t="s">
        <v>19</v>
      </c>
      <c r="C5">
        <v>16.465</v>
      </c>
      <c r="D5">
        <v>7546</v>
      </c>
      <c r="E5">
        <f t="shared" ref="E5:E10" si="0">D5/$D$11</f>
        <v>2.6649997174662373E-2</v>
      </c>
      <c r="F5">
        <f t="shared" ref="F5:F10" si="1">E5*100/$E$16</f>
        <v>1.1649592125332693</v>
      </c>
    </row>
    <row r="6" spans="1:6" x14ac:dyDescent="0.25">
      <c r="A6">
        <v>2</v>
      </c>
      <c r="B6" t="s">
        <v>38</v>
      </c>
      <c r="C6">
        <v>16.843</v>
      </c>
      <c r="D6">
        <v>3300</v>
      </c>
      <c r="E6">
        <f t="shared" si="0"/>
        <v>1.1654517714866927E-2</v>
      </c>
      <c r="F6">
        <f t="shared" si="1"/>
        <v>0.50945738157431597</v>
      </c>
    </row>
    <row r="7" spans="1:6" x14ac:dyDescent="0.25">
      <c r="A7">
        <v>3</v>
      </c>
      <c r="B7" t="s">
        <v>39</v>
      </c>
      <c r="C7">
        <v>17.472000000000001</v>
      </c>
      <c r="D7">
        <v>5008</v>
      </c>
      <c r="E7">
        <f t="shared" si="0"/>
        <v>1.7686613550319263E-2</v>
      </c>
      <c r="F7">
        <f t="shared" si="1"/>
        <v>0.77314017179520433</v>
      </c>
    </row>
    <row r="8" spans="1:6" x14ac:dyDescent="0.25">
      <c r="A8">
        <v>4</v>
      </c>
      <c r="B8" t="s">
        <v>56</v>
      </c>
      <c r="C8">
        <v>17.78</v>
      </c>
      <c r="D8">
        <v>12049</v>
      </c>
      <c r="E8">
        <f t="shared" si="0"/>
        <v>4.2553116347403518E-2</v>
      </c>
      <c r="F8">
        <f t="shared" si="1"/>
        <v>1.8601369668451313</v>
      </c>
    </row>
    <row r="9" spans="1:6" x14ac:dyDescent="0.25">
      <c r="A9">
        <v>5</v>
      </c>
      <c r="B9" t="s">
        <v>20</v>
      </c>
      <c r="C9">
        <v>18.448</v>
      </c>
      <c r="D9">
        <v>82049</v>
      </c>
      <c r="E9">
        <f t="shared" si="0"/>
        <v>0.28977015878397466</v>
      </c>
      <c r="F9">
        <f t="shared" si="1"/>
        <v>12.666808697209408</v>
      </c>
    </row>
    <row r="10" spans="1:6" x14ac:dyDescent="0.25">
      <c r="A10">
        <v>6</v>
      </c>
      <c r="B10" t="s">
        <v>21</v>
      </c>
      <c r="C10">
        <v>18.712</v>
      </c>
      <c r="D10">
        <v>478373</v>
      </c>
      <c r="E10">
        <f t="shared" si="0"/>
        <v>1.6894565463072837</v>
      </c>
      <c r="F10">
        <f t="shared" si="1"/>
        <v>73.851713938136442</v>
      </c>
    </row>
    <row r="11" spans="1:6" x14ac:dyDescent="0.25">
      <c r="A11">
        <v>7</v>
      </c>
      <c r="B11" t="s">
        <v>22</v>
      </c>
      <c r="C11">
        <v>19.391999999999999</v>
      </c>
      <c r="D11">
        <v>283152</v>
      </c>
    </row>
    <row r="12" spans="1:6" x14ac:dyDescent="0.25">
      <c r="A12">
        <v>8</v>
      </c>
      <c r="B12" t="s">
        <v>23</v>
      </c>
      <c r="C12">
        <v>20.376000000000001</v>
      </c>
      <c r="D12">
        <v>8030</v>
      </c>
      <c r="E12">
        <f>D12/$D$11</f>
        <v>2.835932643950952E-2</v>
      </c>
      <c r="F12">
        <f>E12*100/$E$16</f>
        <v>1.239679628497502</v>
      </c>
    </row>
    <row r="13" spans="1:6" x14ac:dyDescent="0.25">
      <c r="A13">
        <v>9</v>
      </c>
      <c r="B13" t="s">
        <v>33</v>
      </c>
      <c r="C13">
        <v>20.594999999999999</v>
      </c>
      <c r="D13">
        <v>26121</v>
      </c>
      <c r="E13">
        <f>D13/$D$11</f>
        <v>9.2250805221223933E-2</v>
      </c>
      <c r="F13">
        <f>E13*100/$E$16</f>
        <v>4.03258674669779</v>
      </c>
    </row>
    <row r="14" spans="1:6" x14ac:dyDescent="0.25">
      <c r="A14">
        <v>10</v>
      </c>
      <c r="B14" t="s">
        <v>40</v>
      </c>
      <c r="C14">
        <v>20.67</v>
      </c>
      <c r="D14">
        <v>25272</v>
      </c>
      <c r="E14">
        <f>D14/$D$11</f>
        <v>8.9252415663671814E-2</v>
      </c>
      <c r="F14">
        <f>E14*100/$E$16</f>
        <v>3.9015172567109428</v>
      </c>
    </row>
    <row r="15" spans="1:6" x14ac:dyDescent="0.25">
      <c r="F15" t="s">
        <v>27</v>
      </c>
    </row>
    <row r="16" spans="1:6" x14ac:dyDescent="0.25">
      <c r="E16">
        <f>SUM(E5:E14)</f>
        <v>2.2876334972029158</v>
      </c>
      <c r="F16">
        <f>SUM(F5:F14)</f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7" sqref="F17"/>
    </sheetView>
  </sheetViews>
  <sheetFormatPr defaultRowHeight="15" x14ac:dyDescent="0.25"/>
  <cols>
    <col min="2" max="2" width="27" bestFit="1" customWidth="1"/>
  </cols>
  <sheetData>
    <row r="1" spans="1:6" x14ac:dyDescent="0.25">
      <c r="C1" t="s">
        <v>5</v>
      </c>
    </row>
    <row r="2" spans="1:6" x14ac:dyDescent="0.25">
      <c r="A2" t="s">
        <v>6</v>
      </c>
      <c r="B2" t="s">
        <v>6</v>
      </c>
      <c r="C2" t="s">
        <v>4</v>
      </c>
      <c r="D2" t="s">
        <v>8</v>
      </c>
    </row>
    <row r="3" spans="1:6" x14ac:dyDescent="0.25">
      <c r="A3" t="s">
        <v>9</v>
      </c>
      <c r="B3" t="s">
        <v>10</v>
      </c>
      <c r="C3" t="s">
        <v>11</v>
      </c>
      <c r="D3" t="s">
        <v>12</v>
      </c>
      <c r="E3" t="s">
        <v>25</v>
      </c>
      <c r="F3" t="s">
        <v>26</v>
      </c>
    </row>
    <row r="4" spans="1:6" x14ac:dyDescent="0.25">
      <c r="A4" t="s">
        <v>13</v>
      </c>
      <c r="B4" t="s">
        <v>68</v>
      </c>
      <c r="C4" t="s">
        <v>34</v>
      </c>
      <c r="D4" t="s">
        <v>42</v>
      </c>
    </row>
    <row r="5" spans="1:6" x14ac:dyDescent="0.25">
      <c r="A5">
        <v>1</v>
      </c>
      <c r="B5" t="s">
        <v>19</v>
      </c>
      <c r="C5">
        <v>16.452000000000002</v>
      </c>
      <c r="D5">
        <v>9723</v>
      </c>
      <c r="E5">
        <f t="shared" ref="E5:E10" si="0">D5/$D$11</f>
        <v>3.312246420505064E-2</v>
      </c>
      <c r="F5">
        <f t="shared" ref="F5:F10" si="1">E5*100/$E$16</f>
        <v>1.1845125261316398</v>
      </c>
    </row>
    <row r="6" spans="1:6" x14ac:dyDescent="0.25">
      <c r="A6">
        <v>2</v>
      </c>
      <c r="B6" t="s">
        <v>38</v>
      </c>
      <c r="C6">
        <v>16.829000000000001</v>
      </c>
      <c r="D6">
        <v>4600</v>
      </c>
      <c r="E6">
        <f t="shared" si="0"/>
        <v>1.5670403717292291E-2</v>
      </c>
      <c r="F6">
        <f t="shared" si="1"/>
        <v>0.56039880903070494</v>
      </c>
    </row>
    <row r="7" spans="1:6" x14ac:dyDescent="0.25">
      <c r="A7">
        <v>3</v>
      </c>
      <c r="B7" t="s">
        <v>39</v>
      </c>
      <c r="C7">
        <v>17.457999999999998</v>
      </c>
      <c r="D7">
        <v>6444</v>
      </c>
      <c r="E7">
        <f t="shared" si="0"/>
        <v>2.1952191642224242E-2</v>
      </c>
      <c r="F7">
        <f t="shared" si="1"/>
        <v>0.78504563595518739</v>
      </c>
    </row>
    <row r="8" spans="1:6" x14ac:dyDescent="0.25">
      <c r="A8">
        <v>4</v>
      </c>
      <c r="B8" t="s">
        <v>56</v>
      </c>
      <c r="C8">
        <v>17.766999999999999</v>
      </c>
      <c r="D8">
        <v>5487</v>
      </c>
      <c r="E8">
        <f t="shared" si="0"/>
        <v>1.8692066347126696E-2</v>
      </c>
      <c r="F8">
        <f t="shared" si="1"/>
        <v>0.66845831851119086</v>
      </c>
    </row>
    <row r="9" spans="1:6" x14ac:dyDescent="0.25">
      <c r="A9">
        <v>5</v>
      </c>
      <c r="B9" t="s">
        <v>20</v>
      </c>
      <c r="C9">
        <v>18.437000000000001</v>
      </c>
      <c r="D9">
        <v>106686</v>
      </c>
      <c r="E9">
        <f t="shared" si="0"/>
        <v>0.36343754151805335</v>
      </c>
      <c r="F9">
        <f t="shared" si="1"/>
        <v>12.997110291358648</v>
      </c>
    </row>
    <row r="10" spans="1:6" x14ac:dyDescent="0.25">
      <c r="A10">
        <v>6</v>
      </c>
      <c r="B10" t="s">
        <v>21</v>
      </c>
      <c r="C10">
        <v>18.704000000000001</v>
      </c>
      <c r="D10">
        <v>604982</v>
      </c>
      <c r="E10">
        <f t="shared" si="0"/>
        <v>2.0609374308032447</v>
      </c>
      <c r="F10">
        <f t="shared" si="1"/>
        <v>73.702433105437805</v>
      </c>
    </row>
    <row r="11" spans="1:6" x14ac:dyDescent="0.25">
      <c r="A11">
        <v>7</v>
      </c>
      <c r="B11" t="s">
        <v>22</v>
      </c>
      <c r="C11">
        <v>19.379000000000001</v>
      </c>
      <c r="D11">
        <v>293547</v>
      </c>
    </row>
    <row r="12" spans="1:6" x14ac:dyDescent="0.25">
      <c r="A12">
        <v>8</v>
      </c>
      <c r="B12" t="s">
        <v>23</v>
      </c>
      <c r="C12">
        <v>20.359000000000002</v>
      </c>
      <c r="D12">
        <v>13701</v>
      </c>
      <c r="E12">
        <f>D12/$D$11</f>
        <v>4.667395681100471E-2</v>
      </c>
      <c r="F12">
        <f>E12*100/$E$16</f>
        <v>1.6691356701151494</v>
      </c>
    </row>
    <row r="13" spans="1:6" x14ac:dyDescent="0.25">
      <c r="A13">
        <v>9</v>
      </c>
      <c r="B13" t="s">
        <v>33</v>
      </c>
      <c r="C13">
        <v>20.577999999999999</v>
      </c>
      <c r="D13">
        <v>34644</v>
      </c>
      <c r="E13">
        <f>D13/$D$11</f>
        <v>0.11801857964823351</v>
      </c>
      <c r="F13">
        <f>E13*100/$E$16</f>
        <v>4.2205339869695084</v>
      </c>
    </row>
    <row r="14" spans="1:6" x14ac:dyDescent="0.25">
      <c r="A14">
        <v>10</v>
      </c>
      <c r="B14" t="s">
        <v>32</v>
      </c>
      <c r="C14">
        <v>20.652999999999999</v>
      </c>
      <c r="D14">
        <v>34577</v>
      </c>
      <c r="E14">
        <f>D14/$D$11</f>
        <v>0.11779033681148164</v>
      </c>
      <c r="F14">
        <f>E14*100/$E$16</f>
        <v>4.2123716564901486</v>
      </c>
    </row>
    <row r="15" spans="1:6" x14ac:dyDescent="0.25">
      <c r="F15" t="s">
        <v>27</v>
      </c>
    </row>
    <row r="16" spans="1:6" x14ac:dyDescent="0.25">
      <c r="E16">
        <f>SUM(E5:E14)</f>
        <v>2.7962949715037122</v>
      </c>
      <c r="F16">
        <f>SUM(F5:F14)</f>
        <v>99.999999999999986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32"/>
  <sheetViews>
    <sheetView tabSelected="1" topLeftCell="C4" workbookViewId="0">
      <selection activeCell="AC19" sqref="AC19"/>
    </sheetView>
  </sheetViews>
  <sheetFormatPr defaultRowHeight="15" x14ac:dyDescent="0.25"/>
  <cols>
    <col min="2" max="2" width="37.7109375" bestFit="1" customWidth="1"/>
    <col min="3" max="4" width="5.7109375" bestFit="1" customWidth="1"/>
    <col min="5" max="5" width="6.5703125" bestFit="1" customWidth="1"/>
    <col min="6" max="6" width="6.140625" bestFit="1" customWidth="1"/>
    <col min="7" max="9" width="6.7109375" bestFit="1" customWidth="1"/>
    <col min="10" max="10" width="6.5703125" bestFit="1" customWidth="1"/>
    <col min="11" max="11" width="6.140625" bestFit="1" customWidth="1"/>
    <col min="12" max="14" width="6.7109375" bestFit="1" customWidth="1"/>
    <col min="15" max="15" width="6.5703125" bestFit="1" customWidth="1"/>
    <col min="16" max="16" width="6.140625" bestFit="1" customWidth="1"/>
    <col min="17" max="19" width="6.7109375" bestFit="1" customWidth="1"/>
    <col min="20" max="20" width="6.5703125" bestFit="1" customWidth="1"/>
    <col min="21" max="21" width="6.140625" bestFit="1" customWidth="1"/>
    <col min="22" max="24" width="6.7109375" bestFit="1" customWidth="1"/>
    <col min="25" max="25" width="6.5703125" bestFit="1" customWidth="1"/>
    <col min="26" max="26" width="6.140625" bestFit="1" customWidth="1"/>
  </cols>
  <sheetData>
    <row r="4" spans="2:28" ht="15.75" thickBot="1" x14ac:dyDescent="0.3"/>
    <row r="5" spans="2:28" ht="15.75" thickBot="1" x14ac:dyDescent="0.3">
      <c r="B5" s="14" t="s">
        <v>145</v>
      </c>
      <c r="C5" s="15" t="s">
        <v>129</v>
      </c>
      <c r="D5" s="16" t="s">
        <v>130</v>
      </c>
      <c r="E5" s="17" t="s">
        <v>131</v>
      </c>
      <c r="F5" s="18" t="s">
        <v>132</v>
      </c>
      <c r="G5" s="16" t="s">
        <v>133</v>
      </c>
      <c r="H5" s="16" t="s">
        <v>134</v>
      </c>
      <c r="I5" s="16" t="s">
        <v>135</v>
      </c>
      <c r="J5" s="17" t="s">
        <v>131</v>
      </c>
      <c r="K5" s="17" t="s">
        <v>132</v>
      </c>
      <c r="L5" s="15" t="s">
        <v>136</v>
      </c>
      <c r="M5" s="16" t="s">
        <v>137</v>
      </c>
      <c r="N5" s="16" t="s">
        <v>138</v>
      </c>
      <c r="O5" s="17" t="s">
        <v>131</v>
      </c>
      <c r="P5" s="18" t="s">
        <v>132</v>
      </c>
      <c r="Q5" s="16" t="s">
        <v>139</v>
      </c>
      <c r="R5" s="16" t="s">
        <v>140</v>
      </c>
      <c r="S5" s="16" t="s">
        <v>141</v>
      </c>
      <c r="T5" s="17" t="s">
        <v>131</v>
      </c>
      <c r="U5" s="17" t="s">
        <v>132</v>
      </c>
      <c r="V5" s="15" t="s">
        <v>142</v>
      </c>
      <c r="W5" s="16" t="s">
        <v>143</v>
      </c>
      <c r="X5" s="16" t="s">
        <v>144</v>
      </c>
      <c r="Y5" s="17" t="s">
        <v>131</v>
      </c>
      <c r="Z5" s="18" t="s">
        <v>132</v>
      </c>
    </row>
    <row r="6" spans="2:28" x14ac:dyDescent="0.25">
      <c r="B6" s="10" t="s">
        <v>18</v>
      </c>
      <c r="C6" s="19">
        <f>'183-2'!F6</f>
        <v>0.5253556230642582</v>
      </c>
      <c r="D6" s="20">
        <f>'183-3'!F5</f>
        <v>0.58620248304108535</v>
      </c>
      <c r="E6" s="20">
        <f>AVERAGE(C6:D6)</f>
        <v>0.55577905305267183</v>
      </c>
      <c r="F6" s="21">
        <f>_xlfn.STDEV.S(C6:D6)</f>
        <v>4.302522730352281E-2</v>
      </c>
      <c r="G6" s="20">
        <f>'1202-1'!F11</f>
        <v>0.42007718491365081</v>
      </c>
      <c r="H6" s="20">
        <f>'1202-2'!F5</f>
        <v>0.48496434538612909</v>
      </c>
      <c r="I6" s="20">
        <f>'1202-3'!F5</f>
        <v>0.41800883009917589</v>
      </c>
      <c r="J6" s="20">
        <f>AVERAGE(G6:I6)</f>
        <v>0.44101678679965195</v>
      </c>
      <c r="K6" s="20">
        <f>_xlfn.STDEV.S(G6:I6)</f>
        <v>3.8073750172441932E-2</v>
      </c>
      <c r="L6" s="19">
        <f>'1239-1'!F5</f>
        <v>0.40433573354983338</v>
      </c>
      <c r="M6" s="20">
        <f>'1239-2'!F5</f>
        <v>0.39659805925234537</v>
      </c>
      <c r="N6" s="20">
        <f>'1239-3'!F6</f>
        <v>0.48702607999393638</v>
      </c>
      <c r="O6" s="20">
        <f>AVERAGE(L6:N6)</f>
        <v>0.429319957598705</v>
      </c>
      <c r="P6" s="21">
        <f>_xlfn.STDEV.S(L6:N6)</f>
        <v>5.0124498224955495E-2</v>
      </c>
      <c r="Q6" s="20"/>
      <c r="R6" s="20"/>
      <c r="S6" s="20"/>
      <c r="T6" s="20"/>
      <c r="U6" s="20"/>
      <c r="V6" s="19"/>
      <c r="W6" s="20"/>
      <c r="X6" s="20"/>
      <c r="Y6" s="20"/>
      <c r="Z6" s="21"/>
    </row>
    <row r="7" spans="2:28" s="33" customFormat="1" x14ac:dyDescent="0.25">
      <c r="B7" s="34" t="s">
        <v>19</v>
      </c>
      <c r="C7" s="30">
        <f>'183-2'!F7</f>
        <v>0.75077627321654816</v>
      </c>
      <c r="D7" s="31">
        <f>'183-3'!F6</f>
        <v>0.8202068171085326</v>
      </c>
      <c r="E7" s="31">
        <f t="shared" ref="E7:E16" si="0">AVERAGE(C7:D7)</f>
        <v>0.78549154516254038</v>
      </c>
      <c r="F7" s="32">
        <f t="shared" ref="F7:F16" si="1">_xlfn.STDEV.S(C7:D7)</f>
        <v>4.9094808407492425E-2</v>
      </c>
      <c r="G7" s="31">
        <f>'1202-1'!F12</f>
        <v>0.61281178492958854</v>
      </c>
      <c r="H7" s="31">
        <f>'1202-2'!F6</f>
        <v>0.70792255089705747</v>
      </c>
      <c r="I7" s="31">
        <f>'1202-3'!F6</f>
        <v>0.56843168103687791</v>
      </c>
      <c r="J7" s="31">
        <f t="shared" ref="J7:J16" si="2">AVERAGE(G7:I7)</f>
        <v>0.62972200562117464</v>
      </c>
      <c r="K7" s="31">
        <f t="shared" ref="K7:K16" si="3">_xlfn.STDEV.S(G7:I7)</f>
        <v>7.1266348064608992E-2</v>
      </c>
      <c r="L7" s="30">
        <f>'1239-1'!F6</f>
        <v>0.52894128279642505</v>
      </c>
      <c r="M7" s="31">
        <f>'1239-2'!F6</f>
        <v>0.51479699393315204</v>
      </c>
      <c r="N7" s="31">
        <f>'1239-3'!F7</f>
        <v>0.63608793288912757</v>
      </c>
      <c r="O7" s="31">
        <f t="shared" ref="O7:O16" si="4">AVERAGE(L7:N7)</f>
        <v>0.55994206987290152</v>
      </c>
      <c r="P7" s="32">
        <f t="shared" ref="P7:P16" si="5">_xlfn.STDEV.S(L7:N7)</f>
        <v>6.6322391149040455E-2</v>
      </c>
      <c r="Q7" s="31">
        <f>'1257-1'!F5</f>
        <v>2.1321145828146744</v>
      </c>
      <c r="R7" s="31">
        <f>'1257-2'!F5</f>
        <v>2.0322876784967612</v>
      </c>
      <c r="S7" s="31">
        <f>'1257-3'!F5</f>
        <v>2.077749365866683</v>
      </c>
      <c r="T7" s="31">
        <f t="shared" ref="T7" si="6">AVERAGE(Q7:S7)</f>
        <v>2.0807172090593729</v>
      </c>
      <c r="U7" s="31">
        <f t="shared" ref="U7:U8" si="7">_xlfn.STDEV.S(Q7:S7)</f>
        <v>4.9979583595071556E-2</v>
      </c>
      <c r="V7" s="30">
        <f>'1255-1'!F5</f>
        <v>1.2553403932311094</v>
      </c>
      <c r="W7" s="31">
        <f>'1255-2'!F5</f>
        <v>1.1649592125332693</v>
      </c>
      <c r="X7" s="31">
        <f>'1255-3'!F5</f>
        <v>1.1845125261316398</v>
      </c>
      <c r="Y7" s="31">
        <f>AVERAGE(V7:X7)</f>
        <v>1.2016040439653395</v>
      </c>
      <c r="Z7" s="32">
        <f t="shared" ref="Z7:Z8" si="8">_xlfn.STDEV.S(V7:X7)</f>
        <v>4.7552912029429489E-2</v>
      </c>
    </row>
    <row r="8" spans="2:28" x14ac:dyDescent="0.25">
      <c r="B8" s="10" t="s">
        <v>38</v>
      </c>
      <c r="C8" s="19">
        <f>'183-2'!F8</f>
        <v>0.33531445241855307</v>
      </c>
      <c r="D8" s="20">
        <f>'183-3'!F7</f>
        <v>0.36764543620932405</v>
      </c>
      <c r="E8" s="20">
        <f t="shared" si="0"/>
        <v>0.35147994431393859</v>
      </c>
      <c r="F8" s="21">
        <f t="shared" si="1"/>
        <v>2.2861457880886515E-2</v>
      </c>
      <c r="G8" s="20"/>
      <c r="H8" s="20"/>
      <c r="I8" s="20"/>
      <c r="J8" s="20"/>
      <c r="K8" s="20"/>
      <c r="L8" s="19"/>
      <c r="M8" s="20"/>
      <c r="N8" s="20"/>
      <c r="O8" s="20"/>
      <c r="P8" s="21"/>
      <c r="Q8" s="20">
        <f>'1257-1'!F6</f>
        <v>1.1224000440259647</v>
      </c>
      <c r="R8" s="20">
        <f>'1257-2'!F6</f>
        <v>1.1214957637313736</v>
      </c>
      <c r="S8" s="20">
        <f>'1257-3'!F6</f>
        <v>1.1709643961099645</v>
      </c>
      <c r="T8" s="20">
        <f>AVERAGE(Q8:S8)</f>
        <v>1.1382867346224343</v>
      </c>
      <c r="U8" s="21">
        <f t="shared" si="7"/>
        <v>2.8303296644260515E-2</v>
      </c>
      <c r="V8" s="19">
        <f>'1255-1'!F6</f>
        <v>0.59611965450300464</v>
      </c>
      <c r="W8" s="20">
        <f>'1255-2'!F6</f>
        <v>0.50945738157431597</v>
      </c>
      <c r="X8" s="20">
        <f>'1255-3'!F6</f>
        <v>0.56039880903070494</v>
      </c>
      <c r="Y8" s="20">
        <f t="shared" ref="Y8" si="9">AVERAGE(V8:X8)</f>
        <v>0.55532528170267514</v>
      </c>
      <c r="Z8" s="21">
        <f t="shared" si="8"/>
        <v>4.3553333936138916E-2</v>
      </c>
    </row>
    <row r="9" spans="2:28" s="33" customFormat="1" x14ac:dyDescent="0.25">
      <c r="B9" s="34" t="s">
        <v>39</v>
      </c>
      <c r="C9" s="30">
        <f>'183-2'!F9</f>
        <v>0.33669800748305645</v>
      </c>
      <c r="D9" s="31">
        <f>'183-3'!F8</f>
        <v>0.22703098725819479</v>
      </c>
      <c r="E9" s="31">
        <f t="shared" si="0"/>
        <v>0.28186449737062563</v>
      </c>
      <c r="F9" s="32">
        <f t="shared" si="1"/>
        <v>7.7546293673521866E-2</v>
      </c>
      <c r="G9" s="31">
        <f>'1202-1'!F13</f>
        <v>0.58366821871335706</v>
      </c>
      <c r="H9" s="31">
        <f>'1202-2'!F7</f>
        <v>0.59011878271639429</v>
      </c>
      <c r="I9" s="31">
        <f>'1202-3'!F7</f>
        <v>0.39475083784337289</v>
      </c>
      <c r="J9" s="31">
        <f t="shared" si="2"/>
        <v>0.52284594642437476</v>
      </c>
      <c r="K9" s="31">
        <f t="shared" si="3"/>
        <v>0.1109804941229465</v>
      </c>
      <c r="L9" s="30">
        <f>'1239-1'!F7</f>
        <v>0.45913519702093253</v>
      </c>
      <c r="M9" s="31">
        <f>'1239-2'!F7</f>
        <v>0.4825316618657568</v>
      </c>
      <c r="N9" s="31">
        <f>'1239-3'!F8</f>
        <v>0.43678815434412294</v>
      </c>
      <c r="O9" s="31">
        <f t="shared" si="4"/>
        <v>0.45948500441027074</v>
      </c>
      <c r="P9" s="32">
        <f t="shared" si="5"/>
        <v>2.2873759944588692E-2</v>
      </c>
      <c r="Q9" s="31">
        <f>'1257-1'!F7</f>
        <v>0.69471924275340469</v>
      </c>
      <c r="R9" s="31">
        <f>'1257-2'!F7</f>
        <v>0.81852138223593707</v>
      </c>
      <c r="S9" s="31">
        <f>'1257-3'!F7</f>
        <v>0.79151134251414601</v>
      </c>
      <c r="T9" s="31">
        <f t="shared" ref="T9:T10" si="10">AVERAGE(Q9:S9)</f>
        <v>0.76825065583449581</v>
      </c>
      <c r="U9" s="31">
        <f t="shared" ref="U9" si="11">_xlfn.STDEV.S(Q9:S9)</f>
        <v>6.5096367745979031E-2</v>
      </c>
      <c r="V9" s="30">
        <f>'1255-1'!F7</f>
        <v>0.8050955981426009</v>
      </c>
      <c r="W9" s="31">
        <f>'1255-2'!F7</f>
        <v>0.77314017179520433</v>
      </c>
      <c r="X9" s="31">
        <f>'1255-3'!F7</f>
        <v>0.78504563595518739</v>
      </c>
      <c r="Y9" s="31">
        <f t="shared" ref="Y9:Y16" si="12">AVERAGE(V9:X9)</f>
        <v>0.78776046863099758</v>
      </c>
      <c r="Z9" s="32">
        <f t="shared" ref="Z9:Z16" si="13">_xlfn.STDEV.S(V9:X9)</f>
        <v>1.6149769521705458E-2</v>
      </c>
    </row>
    <row r="10" spans="2:28" x14ac:dyDescent="0.25">
      <c r="B10" t="s">
        <v>56</v>
      </c>
      <c r="C10" s="19"/>
      <c r="D10" s="20"/>
      <c r="E10" s="20"/>
      <c r="F10" s="21"/>
      <c r="G10" s="20"/>
      <c r="H10" s="20"/>
      <c r="I10" s="20"/>
      <c r="J10" s="20"/>
      <c r="K10" s="20"/>
      <c r="L10" s="19"/>
      <c r="M10" s="20"/>
      <c r="N10" s="20"/>
      <c r="O10" s="20"/>
      <c r="P10" s="21"/>
      <c r="Q10" s="20">
        <f>'1257-1'!F8</f>
        <v>0.97250211612896453</v>
      </c>
      <c r="R10" s="20">
        <f>'1257-2'!F8</f>
        <v>1.0537528411148149</v>
      </c>
      <c r="S10" s="20">
        <f>'1257-3'!F8</f>
        <v>1.0456781375478807</v>
      </c>
      <c r="T10" s="20">
        <f t="shared" si="10"/>
        <v>1.0239776982638868</v>
      </c>
      <c r="U10" s="20">
        <f t="shared" ref="U10" si="14">_xlfn.STDEV.S(Q10:S10)</f>
        <v>4.476161163899605E-2</v>
      </c>
      <c r="V10" s="19">
        <f>'1255-1'!F8</f>
        <v>0.68947214087131459</v>
      </c>
      <c r="W10" s="20">
        <f>'1255-2'!F8</f>
        <v>1.8601369668451313</v>
      </c>
      <c r="X10" s="20">
        <f>'1255-3'!F8</f>
        <v>0.66845831851119086</v>
      </c>
      <c r="Y10" s="20">
        <f t="shared" ref="Y10" si="15">AVERAGE(V10:X10)</f>
        <v>1.0726891420758788</v>
      </c>
      <c r="Z10" s="21">
        <f t="shared" ref="Z10" si="16">_xlfn.STDEV.S(V10:X10)</f>
        <v>0.68203075644205069</v>
      </c>
    </row>
    <row r="11" spans="2:28" s="33" customFormat="1" x14ac:dyDescent="0.25">
      <c r="B11" s="29" t="s">
        <v>20</v>
      </c>
      <c r="C11" s="30">
        <f>'183-2'!F10</f>
        <v>9.4545235332833943</v>
      </c>
      <c r="D11" s="31">
        <f>'183-3'!F9</f>
        <v>9.8468953159411594</v>
      </c>
      <c r="E11" s="31">
        <f t="shared" si="0"/>
        <v>9.6507094246122769</v>
      </c>
      <c r="F11" s="32">
        <f t="shared" si="1"/>
        <v>0.27744874826355986</v>
      </c>
      <c r="G11" s="31">
        <f>'1202-1'!F14</f>
        <v>9.3777393244612401</v>
      </c>
      <c r="H11" s="31">
        <f>'1202-2'!F8</f>
        <v>9.3104574767994759</v>
      </c>
      <c r="I11" s="31">
        <f>'1202-3'!F8</f>
        <v>10.384256958743658</v>
      </c>
      <c r="J11" s="31">
        <f t="shared" si="2"/>
        <v>9.6908179200014573</v>
      </c>
      <c r="K11" s="31">
        <f t="shared" si="3"/>
        <v>0.60147733714162055</v>
      </c>
      <c r="L11" s="30">
        <f>'1239-1'!F8</f>
        <v>10.141525937429131</v>
      </c>
      <c r="M11" s="31">
        <f>'1239-2'!F8</f>
        <v>10.196730017218904</v>
      </c>
      <c r="N11" s="31">
        <f>'1239-3'!F9</f>
        <v>10.501475556868455</v>
      </c>
      <c r="O11" s="31">
        <f>AVERAGE(L11:N11)</f>
        <v>10.279910503838829</v>
      </c>
      <c r="P11" s="32">
        <f>_xlfn.STDEV.S(L11:N11)</f>
        <v>0.19385607328472884</v>
      </c>
      <c r="Q11" s="31">
        <f>'1257-1'!F9</f>
        <v>12.885718553537407</v>
      </c>
      <c r="R11" s="31">
        <f>'1257-2'!F9</f>
        <v>10.431709294095386</v>
      </c>
      <c r="S11" s="31">
        <f>'1257-3'!F9</f>
        <v>10.358452201238487</v>
      </c>
      <c r="T11" s="31">
        <f>AVERAGE(Q11:S11)</f>
        <v>11.22529334962376</v>
      </c>
      <c r="U11" s="31">
        <f>_xlfn.STDEV.S(Q11:S11)</f>
        <v>1.4384368403782137</v>
      </c>
      <c r="V11" s="30">
        <f>'1255-1'!F9</f>
        <v>12.319373146405651</v>
      </c>
      <c r="W11" s="31">
        <f>'1255-2'!F9</f>
        <v>12.666808697209408</v>
      </c>
      <c r="X11" s="31">
        <f>'1255-3'!F9</f>
        <v>12.997110291358648</v>
      </c>
      <c r="Y11" s="31">
        <f t="shared" si="12"/>
        <v>12.66109737832457</v>
      </c>
      <c r="Z11" s="32">
        <f t="shared" si="13"/>
        <v>0.33890466769404842</v>
      </c>
    </row>
    <row r="12" spans="2:28" x14ac:dyDescent="0.25">
      <c r="B12" s="11" t="s">
        <v>21</v>
      </c>
      <c r="C12" s="19">
        <f>'183-2'!F11</f>
        <v>50.499858679732704</v>
      </c>
      <c r="D12" s="20">
        <f>'183-3'!F10</f>
        <v>50.893515228818458</v>
      </c>
      <c r="E12" s="20">
        <f t="shared" si="0"/>
        <v>50.696686954275577</v>
      </c>
      <c r="F12" s="21">
        <f t="shared" si="1"/>
        <v>0.27835721531703211</v>
      </c>
      <c r="G12" s="20">
        <f>'1202-1'!F15</f>
        <v>53.865620837649836</v>
      </c>
      <c r="H12" s="20">
        <f>'1202-2'!F9</f>
        <v>53.419554105587807</v>
      </c>
      <c r="I12" s="20">
        <f>'1202-3'!F9</f>
        <v>48.832020143167632</v>
      </c>
      <c r="J12" s="20">
        <f t="shared" si="2"/>
        <v>52.039065028801758</v>
      </c>
      <c r="K12" s="20">
        <f t="shared" si="3"/>
        <v>2.7863231248757074</v>
      </c>
      <c r="L12" s="19">
        <f>'1239-1'!F9</f>
        <v>49.369258175447648</v>
      </c>
      <c r="M12" s="20">
        <f>'1239-2'!F9</f>
        <v>49.605413495115947</v>
      </c>
      <c r="N12" s="20">
        <f>'1239-3'!F10</f>
        <v>49.475902800788646</v>
      </c>
      <c r="O12" s="20">
        <f t="shared" si="4"/>
        <v>49.48352482378408</v>
      </c>
      <c r="P12" s="21">
        <f t="shared" si="5"/>
        <v>0.11826201916852395</v>
      </c>
      <c r="Q12" s="20">
        <f>'1257-1'!F10</f>
        <v>69.529053205902613</v>
      </c>
      <c r="R12" s="20">
        <f>'1257-2'!F10</f>
        <v>74.014048480572967</v>
      </c>
      <c r="S12" s="20">
        <f>'1257-3'!F10</f>
        <v>72.884767450219258</v>
      </c>
      <c r="T12" s="20">
        <f>AVERAGE(Q12:S12)</f>
        <v>72.142623045564946</v>
      </c>
      <c r="U12" s="20">
        <f t="shared" ref="U12:U16" si="17">_xlfn.STDEV.S(Q12:S12)</f>
        <v>2.3327836143700997</v>
      </c>
      <c r="V12" s="19">
        <f>'1255-1'!F10</f>
        <v>74.79130244349669</v>
      </c>
      <c r="W12" s="20">
        <f>'1255-2'!F10</f>
        <v>73.851713938136442</v>
      </c>
      <c r="X12" s="20">
        <f>'1255-3'!F10</f>
        <v>73.702433105437805</v>
      </c>
      <c r="Y12" s="20">
        <f t="shared" si="12"/>
        <v>74.11514982902365</v>
      </c>
      <c r="Z12" s="21">
        <f t="shared" si="13"/>
        <v>0.59030327823657702</v>
      </c>
    </row>
    <row r="13" spans="2:28" x14ac:dyDescent="0.25">
      <c r="B13" s="10" t="s">
        <v>22</v>
      </c>
      <c r="C13" s="19">
        <f>'183-2'!F12</f>
        <v>0</v>
      </c>
      <c r="D13" s="20">
        <f>'183-3'!F11</f>
        <v>0</v>
      </c>
      <c r="E13" s="20">
        <f t="shared" si="0"/>
        <v>0</v>
      </c>
      <c r="F13" s="21">
        <f t="shared" si="1"/>
        <v>0</v>
      </c>
      <c r="G13" s="20">
        <f>'1202-1'!F16</f>
        <v>0</v>
      </c>
      <c r="H13" s="20">
        <f>'1202-2'!F10</f>
        <v>0</v>
      </c>
      <c r="I13" s="20">
        <f>'1202-3'!F10</f>
        <v>0</v>
      </c>
      <c r="J13" s="20">
        <f t="shared" si="2"/>
        <v>0</v>
      </c>
      <c r="K13" s="20">
        <f t="shared" si="3"/>
        <v>0</v>
      </c>
      <c r="L13" s="19">
        <f>'1239-1'!F10</f>
        <v>0</v>
      </c>
      <c r="M13" s="20">
        <f>'1239-2'!F10</f>
        <v>0</v>
      </c>
      <c r="N13" s="20">
        <f>'1239-3'!F11</f>
        <v>0</v>
      </c>
      <c r="O13" s="20">
        <f t="shared" si="4"/>
        <v>0</v>
      </c>
      <c r="P13" s="21">
        <f t="shared" si="5"/>
        <v>0</v>
      </c>
      <c r="Q13" s="20">
        <f>'1257-1'!F11</f>
        <v>0</v>
      </c>
      <c r="R13" s="20">
        <f>'1257-2'!F11</f>
        <v>0</v>
      </c>
      <c r="S13" s="20">
        <f>'1257-3'!F11</f>
        <v>0</v>
      </c>
      <c r="T13" s="20">
        <f t="shared" ref="T13:T16" si="18">AVERAGE(Q13:S13)</f>
        <v>0</v>
      </c>
      <c r="U13" s="20">
        <f t="shared" si="17"/>
        <v>0</v>
      </c>
      <c r="V13" s="19">
        <f>'1255-1'!F11</f>
        <v>0</v>
      </c>
      <c r="W13" s="20">
        <f>'1255-2'!F11</f>
        <v>0</v>
      </c>
      <c r="X13" s="20">
        <f>'1255-3'!F11</f>
        <v>0</v>
      </c>
      <c r="Y13" s="20">
        <f t="shared" si="12"/>
        <v>0</v>
      </c>
      <c r="Z13" s="21">
        <f t="shared" si="13"/>
        <v>0</v>
      </c>
    </row>
    <row r="14" spans="2:28" s="33" customFormat="1" x14ac:dyDescent="0.25">
      <c r="B14" s="34" t="s">
        <v>23</v>
      </c>
      <c r="C14" s="30">
        <f>'183-2'!F13</f>
        <v>4.3986180261412855</v>
      </c>
      <c r="D14" s="31">
        <f>'183-3'!F12</f>
        <v>4.7060381239048983</v>
      </c>
      <c r="E14" s="31">
        <f t="shared" si="0"/>
        <v>4.5523280750230919</v>
      </c>
      <c r="F14" s="32">
        <f t="shared" si="1"/>
        <v>0.21737883580168199</v>
      </c>
      <c r="G14" s="31">
        <f>'1202-1'!F17</f>
        <v>4.1004769982126792</v>
      </c>
      <c r="H14" s="31">
        <f>'1202-2'!F11</f>
        <v>4.1760390875322697</v>
      </c>
      <c r="I14" s="31">
        <f>'1202-3'!F11</f>
        <v>4.8946563770557141</v>
      </c>
      <c r="J14" s="31">
        <f t="shared" si="2"/>
        <v>4.390390820933554</v>
      </c>
      <c r="K14" s="31">
        <f t="shared" si="3"/>
        <v>0.43833802099975167</v>
      </c>
      <c r="L14" s="30">
        <f>'1239-1'!F11</f>
        <v>4.8339871330859774</v>
      </c>
      <c r="M14" s="31">
        <f>'1239-2'!F11</f>
        <v>4.7593376353776087</v>
      </c>
      <c r="N14" s="31">
        <f>'1239-3'!F12</f>
        <v>4.8590860195723851</v>
      </c>
      <c r="O14" s="31">
        <f t="shared" si="4"/>
        <v>4.8174702626786567</v>
      </c>
      <c r="P14" s="32">
        <f t="shared" si="5"/>
        <v>5.1884875382006458E-2</v>
      </c>
      <c r="Q14" s="31">
        <f>'1257-1'!F12</f>
        <v>4.0257551894295753</v>
      </c>
      <c r="R14" s="31">
        <f>'1257-2'!F12</f>
        <v>1.624428565088101</v>
      </c>
      <c r="S14" s="31">
        <f>'1257-3'!F12</f>
        <v>2.2482208324347641</v>
      </c>
      <c r="T14" s="31">
        <f t="shared" si="18"/>
        <v>2.6328015289841464</v>
      </c>
      <c r="U14" s="31">
        <f t="shared" si="17"/>
        <v>1.246001253334688</v>
      </c>
      <c r="V14" s="30">
        <f>'1255-1'!F12</f>
        <v>1.2198924312105384</v>
      </c>
      <c r="W14" s="31">
        <f>'1255-2'!F12</f>
        <v>1.239679628497502</v>
      </c>
      <c r="X14" s="31">
        <f>'1255-3'!F12</f>
        <v>1.6691356701151494</v>
      </c>
      <c r="Y14" s="31">
        <f t="shared" si="12"/>
        <v>1.3762359099410633</v>
      </c>
      <c r="Z14" s="32">
        <f t="shared" si="13"/>
        <v>0.25385150270708595</v>
      </c>
      <c r="AA14" s="8">
        <f>AVERAGE(E14,J14,O14)</f>
        <v>4.5867297195451009</v>
      </c>
    </row>
    <row r="15" spans="2:28" x14ac:dyDescent="0.25">
      <c r="B15" s="10" t="s">
        <v>33</v>
      </c>
      <c r="C15" s="19">
        <f>'183-2'!F14</f>
        <v>29.503224671553909</v>
      </c>
      <c r="D15" s="20">
        <f>'183-3'!F13</f>
        <v>30.480322362817056</v>
      </c>
      <c r="E15" s="20">
        <f t="shared" si="0"/>
        <v>29.991773517185482</v>
      </c>
      <c r="F15" s="21">
        <f t="shared" si="1"/>
        <v>0.6909124033738907</v>
      </c>
      <c r="G15" s="20">
        <f>'1202-1'!F18</f>
        <v>26.058788037476802</v>
      </c>
      <c r="H15" s="20">
        <f>'1202-2'!F12</f>
        <v>26.073020737203002</v>
      </c>
      <c r="I15" s="20">
        <f>'1202-3'!F12</f>
        <v>29.672038495549234</v>
      </c>
      <c r="J15" s="20">
        <f t="shared" si="2"/>
        <v>27.267949090076346</v>
      </c>
      <c r="K15" s="20">
        <f t="shared" si="3"/>
        <v>2.0820146600265841</v>
      </c>
      <c r="L15" s="19">
        <f>'1239-1'!F12</f>
        <v>29.273451851926794</v>
      </c>
      <c r="M15" s="20">
        <f>'1239-2'!F12</f>
        <v>29.073075747091288</v>
      </c>
      <c r="N15" s="20">
        <f>'1239-3'!F13</f>
        <v>28.505407136117569</v>
      </c>
      <c r="O15" s="20">
        <f t="shared" si="4"/>
        <v>28.95064491171188</v>
      </c>
      <c r="P15" s="21">
        <f t="shared" si="5"/>
        <v>0.39839070453437087</v>
      </c>
      <c r="Q15" s="20">
        <f>'1257-1'!F13</f>
        <v>3.9759639196735788</v>
      </c>
      <c r="R15" s="20">
        <f>'1257-2'!F13</f>
        <v>3.8716248256787726</v>
      </c>
      <c r="S15" s="20">
        <f>'1257-3'!F13</f>
        <v>4.1146780040461302</v>
      </c>
      <c r="T15" s="20">
        <f t="shared" si="18"/>
        <v>3.9874222497994936</v>
      </c>
      <c r="U15" s="20">
        <f t="shared" si="17"/>
        <v>0.12193105377865995</v>
      </c>
      <c r="V15" s="19">
        <f>'1255-1'!F13</f>
        <v>4.1531648905567371</v>
      </c>
      <c r="W15" s="20">
        <f>'1255-2'!F13</f>
        <v>4.03258674669779</v>
      </c>
      <c r="X15" s="20">
        <f>'1255-3'!F13</f>
        <v>4.2205339869695084</v>
      </c>
      <c r="Y15" s="20">
        <f t="shared" si="12"/>
        <v>4.1354285414080119</v>
      </c>
      <c r="Z15" s="21">
        <f t="shared" si="13"/>
        <v>9.5220663945820461E-2</v>
      </c>
    </row>
    <row r="16" spans="2:28" ht="15.75" thickBot="1" x14ac:dyDescent="0.3">
      <c r="B16" s="12" t="s">
        <v>40</v>
      </c>
      <c r="C16" s="22">
        <f>'183-2'!F15</f>
        <v>4.1956307331062987</v>
      </c>
      <c r="D16" s="23">
        <f>'183-3'!F14</f>
        <v>4.0732289685184293</v>
      </c>
      <c r="E16" s="23">
        <f t="shared" si="0"/>
        <v>4.1344298508123636</v>
      </c>
      <c r="F16" s="24">
        <f t="shared" si="1"/>
        <v>8.6551117769281899E-2</v>
      </c>
      <c r="G16" s="23">
        <f>'1202-1'!F19</f>
        <v>4.9808176136428317</v>
      </c>
      <c r="H16" s="23">
        <f>'1202-2'!F13</f>
        <v>5.2379229138778562</v>
      </c>
      <c r="I16" s="23">
        <f>'1202-3'!F13</f>
        <v>4.835836676504349</v>
      </c>
      <c r="J16" s="23">
        <f t="shared" si="2"/>
        <v>5.018192401341679</v>
      </c>
      <c r="K16" s="23">
        <f t="shared" si="3"/>
        <v>0.2036320005253264</v>
      </c>
      <c r="L16" s="22">
        <f>'1239-1'!F13</f>
        <v>4.9893646887432634</v>
      </c>
      <c r="M16" s="23">
        <f>'1239-2'!F13</f>
        <v>4.9715163901449921</v>
      </c>
      <c r="N16" s="23">
        <f>'1239-3'!F14</f>
        <v>5.0982263194257511</v>
      </c>
      <c r="O16" s="23">
        <f t="shared" si="4"/>
        <v>5.0197024661046692</v>
      </c>
      <c r="P16" s="24">
        <f t="shared" si="5"/>
        <v>6.8586712240829781E-2</v>
      </c>
      <c r="Q16" s="23">
        <f>'1257-1'!F14</f>
        <v>4.6617731457338047</v>
      </c>
      <c r="R16" s="23">
        <f>'1257-2'!F14</f>
        <v>5.0321311689858881</v>
      </c>
      <c r="S16" s="23">
        <f>'1257-3'!F14</f>
        <v>5.3079782700226952</v>
      </c>
      <c r="T16" s="23">
        <f t="shared" si="18"/>
        <v>5.0006275282474624</v>
      </c>
      <c r="U16" s="23">
        <f t="shared" si="17"/>
        <v>0.32425240970444141</v>
      </c>
      <c r="V16" s="22">
        <f>'1255-1'!F14</f>
        <v>4.1702393015823525</v>
      </c>
      <c r="W16" s="23">
        <f>'1255-2'!F14</f>
        <v>3.9015172567109428</v>
      </c>
      <c r="X16" s="23">
        <f>'1255-3'!F14</f>
        <v>4.2123716564901486</v>
      </c>
      <c r="Y16" s="23">
        <f t="shared" si="12"/>
        <v>4.0947094049278148</v>
      </c>
      <c r="Z16" s="24">
        <f t="shared" si="13"/>
        <v>0.16863033070004468</v>
      </c>
      <c r="AA16" s="8">
        <f>AVERAGE(E16,J16,O16,T16,Y16)</f>
        <v>4.6535323302867981</v>
      </c>
      <c r="AB16" t="s">
        <v>150</v>
      </c>
    </row>
    <row r="17" spans="2:28" x14ac:dyDescent="0.25">
      <c r="B17" s="28" t="s">
        <v>148</v>
      </c>
      <c r="C17" s="8">
        <f>E11+E14</f>
        <v>14.203037499635368</v>
      </c>
      <c r="E17" s="8">
        <f>SUM(E11:E16)</f>
        <v>99.025927821908795</v>
      </c>
      <c r="G17" s="8">
        <f>J11+J14</f>
        <v>14.081208740935011</v>
      </c>
      <c r="J17" s="8">
        <f>SUM(J11:J16)</f>
        <v>98.406415261154791</v>
      </c>
      <c r="L17" s="8">
        <f>O11+O14</f>
        <v>15.097380766517485</v>
      </c>
      <c r="O17" s="8">
        <f>SUM(O11:O16)</f>
        <v>98.551252968118121</v>
      </c>
      <c r="Q17" s="8">
        <f>T11+T14+T7</f>
        <v>15.938812087667278</v>
      </c>
      <c r="T17" s="8">
        <f>SUM(T9:T16,T6:T7)</f>
        <v>98.86171326537756</v>
      </c>
      <c r="V17" s="8">
        <f>Y11+Y14+Y7</f>
        <v>15.238937332230972</v>
      </c>
      <c r="Y17" s="8">
        <f>SUM(Y9:Y16,Y6)</f>
        <v>98.243070674331989</v>
      </c>
      <c r="AA17" s="8">
        <f>AVERAGE(C17,G17,L17,Q17,V17)</f>
        <v>14.911875285397224</v>
      </c>
      <c r="AB17" s="8">
        <f>AA17/AA18</f>
        <v>0.17781322590133242</v>
      </c>
    </row>
    <row r="18" spans="2:28" ht="15.75" thickBot="1" x14ac:dyDescent="0.3">
      <c r="B18" s="28" t="s">
        <v>149</v>
      </c>
      <c r="C18" s="8">
        <f>E12+E15+E16</f>
        <v>84.822890322273423</v>
      </c>
      <c r="E18" s="8"/>
      <c r="G18" s="8">
        <f>J12+J15+J16</f>
        <v>84.32520652021978</v>
      </c>
      <c r="J18" s="8"/>
      <c r="L18" s="8">
        <f>O12+O15+O16</f>
        <v>83.453872201600632</v>
      </c>
      <c r="O18" s="8"/>
      <c r="Q18" s="8">
        <f>T12+T15+T16+T10+T8</f>
        <v>83.292937256498234</v>
      </c>
      <c r="T18" s="8"/>
      <c r="V18" s="8">
        <f>Y12+Y15+Y16+Y10</f>
        <v>83.417976917435354</v>
      </c>
      <c r="Y18" s="8"/>
      <c r="AA18" s="8">
        <f>AVERAGE(C18,G18,L18,Q18,V18)</f>
        <v>83.862576643605479</v>
      </c>
    </row>
    <row r="19" spans="2:28" ht="15.75" thickBot="1" x14ac:dyDescent="0.3">
      <c r="B19" s="13" t="s">
        <v>146</v>
      </c>
      <c r="C19" s="15">
        <v>1</v>
      </c>
      <c r="D19" s="16">
        <v>2</v>
      </c>
      <c r="E19" s="16">
        <v>3</v>
      </c>
      <c r="F19" s="17" t="s">
        <v>131</v>
      </c>
      <c r="G19" s="18" t="s">
        <v>132</v>
      </c>
    </row>
    <row r="20" spans="2:28" x14ac:dyDescent="0.25">
      <c r="B20" s="9" t="s">
        <v>20</v>
      </c>
      <c r="C20" s="25">
        <f>'c1-azeite Oliveira da Serra'!G5</f>
        <v>16.925299682513668</v>
      </c>
      <c r="D20" s="26">
        <f>'c2-azeite Oliveira da Serra'!G5</f>
        <v>16.729516364054877</v>
      </c>
      <c r="E20" s="26">
        <f>'c3-azeite Oliveira da Serra'!G5</f>
        <v>16.945187812389371</v>
      </c>
      <c r="F20" s="20">
        <f>AVERAGE(C20:E20)</f>
        <v>16.866667952985971</v>
      </c>
      <c r="G20" s="27">
        <f>_xlfn.STDEV.S(C20:E20)</f>
        <v>0.11919229499943015</v>
      </c>
      <c r="H20" s="8"/>
      <c r="I20" s="8"/>
    </row>
    <row r="21" spans="2:28" x14ac:dyDescent="0.25">
      <c r="B21" s="10" t="s">
        <v>21</v>
      </c>
      <c r="C21" s="19">
        <f>'c1-azeite Oliveira da Serra'!G6</f>
        <v>1.3001975666469738</v>
      </c>
      <c r="D21" s="20">
        <f>'c2-azeite Oliveira da Serra'!G6</f>
        <v>1.221451569923123</v>
      </c>
      <c r="E21" s="20">
        <f>'c3-azeite Oliveira da Serra'!G6</f>
        <v>1.1736656876906559</v>
      </c>
      <c r="F21" s="20">
        <f t="shared" ref="F21:F30" si="19">AVERAGE(C21:E21)</f>
        <v>1.2317716080869177</v>
      </c>
      <c r="G21" s="21">
        <f t="shared" ref="G21:G30" si="20">_xlfn.STDEV.S(C21:E21)</f>
        <v>6.3894103709424582E-2</v>
      </c>
      <c r="K21" t="s">
        <v>147</v>
      </c>
    </row>
    <row r="22" spans="2:28" x14ac:dyDescent="0.25">
      <c r="B22" s="10" t="s">
        <v>22</v>
      </c>
      <c r="C22" s="19">
        <f>'c1-azeite Oliveira da Serra'!G7</f>
        <v>0</v>
      </c>
      <c r="D22" s="20">
        <f>'c2-azeite Oliveira da Serra'!G7</f>
        <v>0</v>
      </c>
      <c r="E22" s="20">
        <f>'c3-azeite Oliveira da Serra'!G7</f>
        <v>0</v>
      </c>
      <c r="F22" s="20">
        <f t="shared" si="19"/>
        <v>0</v>
      </c>
      <c r="G22" s="21">
        <f t="shared" si="20"/>
        <v>0</v>
      </c>
    </row>
    <row r="23" spans="2:28" x14ac:dyDescent="0.25">
      <c r="B23" s="10" t="s">
        <v>57</v>
      </c>
      <c r="C23" s="19">
        <f>'c1-azeite Oliveira da Serra'!G8</f>
        <v>0.2269241482045502</v>
      </c>
      <c r="D23" s="20">
        <f>'c2-azeite Oliveira da Serra'!G8</f>
        <v>0.22268400157077126</v>
      </c>
      <c r="E23" s="20">
        <f>'c3-azeite Oliveira da Serra'!G8</f>
        <v>0.21964774451515059</v>
      </c>
      <c r="F23" s="20">
        <f t="shared" si="19"/>
        <v>0.22308529809682401</v>
      </c>
      <c r="G23" s="21">
        <f t="shared" si="20"/>
        <v>3.6547628978011101E-3</v>
      </c>
    </row>
    <row r="24" spans="2:28" x14ac:dyDescent="0.25">
      <c r="B24" s="10" t="s">
        <v>23</v>
      </c>
      <c r="C24" s="19">
        <f>'c1-azeite Oliveira da Serra'!G9</f>
        <v>2.4980458589066039</v>
      </c>
      <c r="D24" s="20">
        <f>'c2-azeite Oliveira da Serra'!G9</f>
        <v>2.515386244297245</v>
      </c>
      <c r="E24" s="20">
        <f>'c3-azeite Oliveira da Serra'!G9</f>
        <v>2.517808376815228</v>
      </c>
      <c r="F24" s="20">
        <f t="shared" si="19"/>
        <v>2.5104134933396924</v>
      </c>
      <c r="G24" s="21">
        <f t="shared" si="20"/>
        <v>1.077893629197949E-2</v>
      </c>
    </row>
    <row r="25" spans="2:28" x14ac:dyDescent="0.25">
      <c r="B25" s="10" t="s">
        <v>33</v>
      </c>
      <c r="C25" s="19">
        <f>'c1-azeite Oliveira da Serra'!G10</f>
        <v>69.28787830848924</v>
      </c>
      <c r="D25" s="20">
        <f>'c2-azeite Oliveira da Serra'!G10</f>
        <v>69.116105567063556</v>
      </c>
      <c r="E25" s="20">
        <f>'c3-azeite Oliveira da Serra'!G10</f>
        <v>68.750648553809796</v>
      </c>
      <c r="F25" s="20">
        <f t="shared" si="19"/>
        <v>69.051544143120864</v>
      </c>
      <c r="G25" s="21">
        <f t="shared" si="20"/>
        <v>0.27437216590675695</v>
      </c>
    </row>
    <row r="26" spans="2:28" x14ac:dyDescent="0.25">
      <c r="B26" s="10" t="s">
        <v>32</v>
      </c>
      <c r="C26" s="19">
        <f>'c1-azeite Oliveira da Serra'!G11</f>
        <v>1.7527880549203119</v>
      </c>
      <c r="D26" s="20">
        <f>'c2-azeite Oliveira da Serra'!G11</f>
        <v>2.1489215903894774</v>
      </c>
      <c r="E26" s="20">
        <f>'c3-azeite Oliveira da Serra'!G11</f>
        <v>2.4667029647420393</v>
      </c>
      <c r="F26" s="20">
        <f t="shared" si="19"/>
        <v>2.1228042033506096</v>
      </c>
      <c r="G26" s="21">
        <f t="shared" si="20"/>
        <v>0.35767333286917646</v>
      </c>
    </row>
    <row r="27" spans="2:28" x14ac:dyDescent="0.25">
      <c r="B27" s="10" t="s">
        <v>104</v>
      </c>
      <c r="C27" s="19">
        <f>'c1-azeite Oliveira da Serra'!G12</f>
        <v>7.0754301055469595</v>
      </c>
      <c r="D27" s="20">
        <f>'c2-azeite Oliveira da Serra'!G12</f>
        <v>7.0592962499751488</v>
      </c>
      <c r="E27" s="20">
        <f>'c3-azeite Oliveira da Serra'!G12</f>
        <v>7.0187780982404817</v>
      </c>
      <c r="F27" s="20">
        <f t="shared" si="19"/>
        <v>7.0511681512541964</v>
      </c>
      <c r="G27" s="21">
        <f t="shared" si="20"/>
        <v>2.9187531149044814E-2</v>
      </c>
    </row>
    <row r="28" spans="2:28" x14ac:dyDescent="0.25">
      <c r="B28" s="10" t="s">
        <v>85</v>
      </c>
      <c r="C28" s="19">
        <f>'c1-azeite Oliveira da Serra'!G13</f>
        <v>0.47296179323501508</v>
      </c>
      <c r="D28" s="20">
        <f>'c2-azeite Oliveira da Serra'!G13</f>
        <v>0.48567692635158466</v>
      </c>
      <c r="E28" s="20">
        <f>'c3-azeite Oliveira da Serra'!G13</f>
        <v>0.54818971514888526</v>
      </c>
      <c r="F28" s="20">
        <f t="shared" si="19"/>
        <v>0.50227614491182837</v>
      </c>
      <c r="G28" s="21">
        <f t="shared" si="20"/>
        <v>4.0267363974785968E-2</v>
      </c>
    </row>
    <row r="29" spans="2:28" x14ac:dyDescent="0.25">
      <c r="B29" s="10" t="s">
        <v>106</v>
      </c>
      <c r="C29" s="19">
        <f>'c1-azeite Oliveira da Serra'!G14</f>
        <v>0.27290546417788364</v>
      </c>
      <c r="D29" s="20">
        <f>'c2-azeite Oliveira da Serra'!G14</f>
        <v>0.26906662225997363</v>
      </c>
      <c r="E29" s="20">
        <f>'c3-azeite Oliveira da Serra'!G14</f>
        <v>0.23914518786264052</v>
      </c>
      <c r="F29" s="20">
        <f t="shared" si="19"/>
        <v>0.26037242476683259</v>
      </c>
      <c r="G29" s="21">
        <f t="shared" si="20"/>
        <v>1.848325909458871E-2</v>
      </c>
    </row>
    <row r="30" spans="2:28" ht="15.75" thickBot="1" x14ac:dyDescent="0.3">
      <c r="B30" s="12" t="s">
        <v>107</v>
      </c>
      <c r="C30" s="22">
        <f>'c1-azeite Oliveira da Serra'!G15</f>
        <v>0.18756901735878964</v>
      </c>
      <c r="D30" s="23">
        <f>'c2-azeite Oliveira da Serra'!G15</f>
        <v>0.2318948641142424</v>
      </c>
      <c r="E30" s="23">
        <f>'c3-azeite Oliveira da Serra'!G15</f>
        <v>0.12022585878574646</v>
      </c>
      <c r="F30" s="23">
        <f t="shared" si="19"/>
        <v>0.1798965800862595</v>
      </c>
      <c r="G30" s="24">
        <f t="shared" si="20"/>
        <v>5.6228475064148783E-2</v>
      </c>
    </row>
    <row r="31" spans="2:28" x14ac:dyDescent="0.25">
      <c r="B31" s="28" t="s">
        <v>148</v>
      </c>
      <c r="C31" s="8">
        <f>F20+F24</f>
        <v>19.377081446325661</v>
      </c>
      <c r="F31" s="8">
        <f>SUM(F24:F27,F20:F21)</f>
        <v>98.83436955213827</v>
      </c>
    </row>
    <row r="32" spans="2:28" x14ac:dyDescent="0.25">
      <c r="B32" s="28" t="s">
        <v>149</v>
      </c>
      <c r="C32" s="8">
        <f>F21+F25+F26+F27</f>
        <v>79.457288105812594</v>
      </c>
    </row>
  </sheetData>
  <conditionalFormatting sqref="E6:E16">
    <cfRule type="cellIs" dxfId="6" priority="7" operator="greaterThan">
      <formula>1</formula>
    </cfRule>
  </conditionalFormatting>
  <conditionalFormatting sqref="J6:J16">
    <cfRule type="cellIs" dxfId="5" priority="6" operator="greaterThan">
      <formula>1</formula>
    </cfRule>
  </conditionalFormatting>
  <conditionalFormatting sqref="O6:O16">
    <cfRule type="cellIs" dxfId="4" priority="5" operator="greaterThan">
      <formula>1</formula>
    </cfRule>
  </conditionalFormatting>
  <conditionalFormatting sqref="T6:T7 T11:T16">
    <cfRule type="cellIs" dxfId="3" priority="4" operator="greaterThan">
      <formula>1</formula>
    </cfRule>
  </conditionalFormatting>
  <conditionalFormatting sqref="Y6:Y16">
    <cfRule type="cellIs" dxfId="2" priority="3" operator="greaterThan">
      <formula>1</formula>
    </cfRule>
  </conditionalFormatting>
  <conditionalFormatting sqref="F20:F28">
    <cfRule type="cellIs" dxfId="1" priority="2" operator="greaterThan">
      <formula>1</formula>
    </cfRule>
  </conditionalFormatting>
  <conditionalFormatting sqref="T8:T10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7" workbookViewId="0">
      <selection activeCell="B37" sqref="B37"/>
    </sheetView>
  </sheetViews>
  <sheetFormatPr defaultRowHeight="15" x14ac:dyDescent="0.25"/>
  <cols>
    <col min="2" max="2" width="42.85546875" bestFit="1" customWidth="1"/>
  </cols>
  <sheetData>
    <row r="1" spans="1:8" x14ac:dyDescent="0.25">
      <c r="A1" t="s">
        <v>0</v>
      </c>
      <c r="B1" t="s">
        <v>1</v>
      </c>
      <c r="C1" t="s">
        <v>86</v>
      </c>
    </row>
    <row r="2" spans="1:8" x14ac:dyDescent="0.25">
      <c r="A2" t="s">
        <v>3</v>
      </c>
      <c r="B2" t="s">
        <v>87</v>
      </c>
    </row>
    <row r="3" spans="1:8" ht="23.25" customHeight="1" x14ac:dyDescent="0.4">
      <c r="A3" s="4" t="s">
        <v>2</v>
      </c>
    </row>
    <row r="4" spans="1:8" x14ac:dyDescent="0.25">
      <c r="A4" t="s">
        <v>88</v>
      </c>
      <c r="C4" s="5"/>
      <c r="G4" s="6"/>
      <c r="H4" s="7"/>
    </row>
    <row r="5" spans="1:8" x14ac:dyDescent="0.25">
      <c r="A5" t="s">
        <v>89</v>
      </c>
    </row>
    <row r="6" spans="1:8" x14ac:dyDescent="0.25">
      <c r="A6" t="s">
        <v>90</v>
      </c>
    </row>
    <row r="7" spans="1:8" x14ac:dyDescent="0.25">
      <c r="A7" t="s">
        <v>91</v>
      </c>
    </row>
    <row r="8" spans="1:8" x14ac:dyDescent="0.25">
      <c r="A8" t="s">
        <v>92</v>
      </c>
    </row>
    <row r="9" spans="1:8" x14ac:dyDescent="0.25">
      <c r="A9" t="s">
        <v>93</v>
      </c>
    </row>
    <row r="10" spans="1:8" x14ac:dyDescent="0.25">
      <c r="A10" t="s">
        <v>94</v>
      </c>
    </row>
    <row r="11" spans="1:8" x14ac:dyDescent="0.25">
      <c r="A11" t="s">
        <v>95</v>
      </c>
      <c r="B11" t="s">
        <v>96</v>
      </c>
    </row>
    <row r="12" spans="1:8" x14ac:dyDescent="0.25">
      <c r="C12" t="s">
        <v>5</v>
      </c>
      <c r="D12" t="s">
        <v>4</v>
      </c>
    </row>
    <row r="13" spans="1:8" x14ac:dyDescent="0.25">
      <c r="A13" t="s">
        <v>6</v>
      </c>
      <c r="B13" t="s">
        <v>6</v>
      </c>
      <c r="C13" t="s">
        <v>4</v>
      </c>
      <c r="D13" t="s">
        <v>97</v>
      </c>
      <c r="E13" t="s">
        <v>8</v>
      </c>
      <c r="G13" s="1"/>
    </row>
    <row r="14" spans="1:8" x14ac:dyDescent="0.25">
      <c r="A14" t="s">
        <v>9</v>
      </c>
      <c r="B14" t="s">
        <v>10</v>
      </c>
      <c r="C14" t="s">
        <v>11</v>
      </c>
      <c r="D14" t="s">
        <v>11</v>
      </c>
      <c r="E14" t="s">
        <v>12</v>
      </c>
      <c r="F14" t="s">
        <v>25</v>
      </c>
      <c r="G14" t="s">
        <v>26</v>
      </c>
    </row>
    <row r="15" spans="1:8" x14ac:dyDescent="0.25">
      <c r="A15" t="s">
        <v>16</v>
      </c>
      <c r="B15" t="s">
        <v>30</v>
      </c>
      <c r="C15" t="s">
        <v>34</v>
      </c>
      <c r="D15" t="s">
        <v>34</v>
      </c>
      <c r="E15" t="s">
        <v>15</v>
      </c>
    </row>
    <row r="16" spans="1:8" x14ac:dyDescent="0.25">
      <c r="A16">
        <v>1</v>
      </c>
      <c r="C16">
        <v>2.1349999999999998</v>
      </c>
      <c r="D16">
        <v>0</v>
      </c>
      <c r="E16">
        <v>24548</v>
      </c>
    </row>
    <row r="17" spans="1:7" x14ac:dyDescent="0.25">
      <c r="A17">
        <v>2</v>
      </c>
      <c r="C17">
        <v>2.35</v>
      </c>
      <c r="D17">
        <v>0</v>
      </c>
      <c r="E17">
        <v>614013</v>
      </c>
    </row>
    <row r="18" spans="1:7" x14ac:dyDescent="0.25">
      <c r="A18">
        <v>3</v>
      </c>
      <c r="C18">
        <v>2.9470000000000001</v>
      </c>
      <c r="D18">
        <v>0</v>
      </c>
      <c r="E18">
        <v>15550</v>
      </c>
    </row>
    <row r="19" spans="1:7" x14ac:dyDescent="0.25">
      <c r="A19">
        <v>4</v>
      </c>
      <c r="C19">
        <v>3.31</v>
      </c>
      <c r="D19">
        <v>0</v>
      </c>
      <c r="E19">
        <v>41763856</v>
      </c>
    </row>
    <row r="20" spans="1:7" x14ac:dyDescent="0.25">
      <c r="A20">
        <v>1</v>
      </c>
      <c r="B20" t="s">
        <v>98</v>
      </c>
      <c r="C20">
        <v>4.0170000000000003</v>
      </c>
      <c r="D20">
        <v>0</v>
      </c>
      <c r="E20">
        <v>612055</v>
      </c>
      <c r="F20">
        <f>E20/$E$33</f>
        <v>1.0899657368361066</v>
      </c>
      <c r="G20">
        <f t="shared" ref="G20:G50" si="0">F20*100/$F$52</f>
        <v>2.7937723099417315</v>
      </c>
    </row>
    <row r="21" spans="1:7" x14ac:dyDescent="0.25">
      <c r="A21">
        <v>2</v>
      </c>
      <c r="B21" t="s">
        <v>99</v>
      </c>
      <c r="C21">
        <v>6.5229999999999997</v>
      </c>
      <c r="D21">
        <v>0</v>
      </c>
      <c r="E21">
        <v>898164</v>
      </c>
      <c r="F21">
        <f t="shared" ref="F21:F50" si="1">E21/$E$33</f>
        <v>1.5994771483929793</v>
      </c>
      <c r="G21">
        <f t="shared" si="0"/>
        <v>4.0997389335705217</v>
      </c>
    </row>
    <row r="22" spans="1:7" x14ac:dyDescent="0.25">
      <c r="A22">
        <v>3</v>
      </c>
      <c r="B22" t="s">
        <v>100</v>
      </c>
      <c r="C22">
        <v>9.3450000000000006</v>
      </c>
      <c r="D22">
        <v>0</v>
      </c>
      <c r="E22">
        <v>1093455</v>
      </c>
      <c r="F22">
        <f t="shared" si="1"/>
        <v>1.9472571660588101</v>
      </c>
      <c r="G22">
        <f t="shared" si="0"/>
        <v>4.9911597832994357</v>
      </c>
    </row>
    <row r="23" spans="1:7" x14ac:dyDescent="0.25">
      <c r="A23">
        <v>4</v>
      </c>
      <c r="B23" t="s">
        <v>44</v>
      </c>
      <c r="C23">
        <v>11.968</v>
      </c>
      <c r="D23">
        <v>0</v>
      </c>
      <c r="E23">
        <v>1220757</v>
      </c>
      <c r="F23">
        <f t="shared" si="1"/>
        <v>2.1739603516070209</v>
      </c>
      <c r="G23">
        <f t="shared" si="0"/>
        <v>5.5722395924672439</v>
      </c>
    </row>
    <row r="24" spans="1:7" x14ac:dyDescent="0.25">
      <c r="A24">
        <v>5</v>
      </c>
      <c r="B24" t="s">
        <v>101</v>
      </c>
      <c r="C24">
        <v>13.166</v>
      </c>
      <c r="D24">
        <v>0</v>
      </c>
      <c r="E24">
        <v>621249</v>
      </c>
      <c r="F24">
        <f t="shared" si="1"/>
        <v>1.1063386853202644</v>
      </c>
      <c r="G24">
        <f t="shared" si="0"/>
        <v>2.8357390328957215</v>
      </c>
    </row>
    <row r="25" spans="1:7" x14ac:dyDescent="0.25">
      <c r="A25">
        <v>6</v>
      </c>
      <c r="B25" t="s">
        <v>18</v>
      </c>
      <c r="C25">
        <v>14.343999999999999</v>
      </c>
      <c r="D25">
        <v>0</v>
      </c>
      <c r="E25">
        <v>1284576</v>
      </c>
      <c r="F25">
        <f t="shared" si="1"/>
        <v>2.2876111237747891</v>
      </c>
      <c r="G25">
        <f t="shared" si="0"/>
        <v>5.8635463460239849</v>
      </c>
    </row>
    <row r="26" spans="1:7" x14ac:dyDescent="0.25">
      <c r="A26">
        <v>7</v>
      </c>
      <c r="B26" t="s">
        <v>84</v>
      </c>
      <c r="C26">
        <v>15.428000000000001</v>
      </c>
      <c r="D26">
        <v>0</v>
      </c>
      <c r="E26">
        <v>639637</v>
      </c>
      <c r="F26">
        <f t="shared" si="1"/>
        <v>1.13908458228858</v>
      </c>
      <c r="G26">
        <f t="shared" si="0"/>
        <v>2.9196724788037014</v>
      </c>
    </row>
    <row r="27" spans="1:7" x14ac:dyDescent="0.25">
      <c r="A27">
        <v>8</v>
      </c>
      <c r="B27" t="s">
        <v>19</v>
      </c>
      <c r="C27">
        <v>16.507999999999999</v>
      </c>
      <c r="D27">
        <v>0</v>
      </c>
      <c r="E27">
        <v>1284397</v>
      </c>
      <c r="F27">
        <f t="shared" si="1"/>
        <v>2.2872923552541602</v>
      </c>
      <c r="G27">
        <f t="shared" si="0"/>
        <v>5.8627292867017351</v>
      </c>
    </row>
    <row r="28" spans="1:7" x14ac:dyDescent="0.25">
      <c r="A28">
        <v>9</v>
      </c>
      <c r="B28" t="s">
        <v>38</v>
      </c>
      <c r="C28">
        <v>16.864999999999998</v>
      </c>
      <c r="D28">
        <v>0</v>
      </c>
      <c r="E28">
        <v>624944</v>
      </c>
      <c r="F28">
        <f t="shared" si="1"/>
        <v>1.1129188511511283</v>
      </c>
      <c r="G28">
        <f t="shared" si="0"/>
        <v>2.8526051457209327</v>
      </c>
    </row>
    <row r="29" spans="1:7" x14ac:dyDescent="0.25">
      <c r="A29">
        <v>10</v>
      </c>
      <c r="B29" t="s">
        <v>39</v>
      </c>
      <c r="C29">
        <v>17.498999999999999</v>
      </c>
      <c r="D29">
        <v>0</v>
      </c>
      <c r="E29">
        <v>625267</v>
      </c>
      <c r="F29">
        <f t="shared" si="1"/>
        <v>1.1134940591520401</v>
      </c>
      <c r="G29">
        <f t="shared" si="0"/>
        <v>2.8540795041627578</v>
      </c>
    </row>
    <row r="30" spans="1:7" x14ac:dyDescent="0.25">
      <c r="A30">
        <v>11</v>
      </c>
      <c r="B30" t="s">
        <v>56</v>
      </c>
      <c r="C30">
        <v>17.861999999999998</v>
      </c>
      <c r="D30">
        <v>0</v>
      </c>
      <c r="E30">
        <v>617050</v>
      </c>
      <c r="F30">
        <f t="shared" si="1"/>
        <v>1.0988609813084111</v>
      </c>
      <c r="G30">
        <f t="shared" si="0"/>
        <v>2.8165723731519972</v>
      </c>
    </row>
    <row r="31" spans="1:7" x14ac:dyDescent="0.25">
      <c r="A31">
        <v>12</v>
      </c>
      <c r="B31" t="s">
        <v>20</v>
      </c>
      <c r="C31">
        <v>18.510000000000002</v>
      </c>
      <c r="D31">
        <v>0</v>
      </c>
      <c r="E31">
        <v>1845902</v>
      </c>
      <c r="F31">
        <f t="shared" si="1"/>
        <v>3.2872371495327104</v>
      </c>
      <c r="G31">
        <f t="shared" si="0"/>
        <v>8.4257622182092504</v>
      </c>
    </row>
    <row r="32" spans="1:7" x14ac:dyDescent="0.25">
      <c r="A32">
        <v>13</v>
      </c>
      <c r="B32" t="s">
        <v>21</v>
      </c>
      <c r="C32">
        <v>18.725000000000001</v>
      </c>
      <c r="D32">
        <v>0</v>
      </c>
      <c r="E32">
        <v>596535</v>
      </c>
      <c r="F32">
        <f t="shared" si="1"/>
        <v>1.0623272595167541</v>
      </c>
      <c r="G32">
        <f t="shared" si="0"/>
        <v>2.7229300714986251</v>
      </c>
    </row>
    <row r="33" spans="1:7" x14ac:dyDescent="0.25">
      <c r="A33">
        <v>14</v>
      </c>
      <c r="B33" t="s">
        <v>22</v>
      </c>
      <c r="C33">
        <v>19.402000000000001</v>
      </c>
      <c r="D33" t="s">
        <v>102</v>
      </c>
      <c r="E33">
        <v>561536</v>
      </c>
      <c r="F33">
        <f t="shared" si="1"/>
        <v>1</v>
      </c>
      <c r="G33">
        <f t="shared" si="0"/>
        <v>2.5631744334013122</v>
      </c>
    </row>
    <row r="34" spans="1:7" x14ac:dyDescent="0.25">
      <c r="A34">
        <v>15</v>
      </c>
      <c r="B34" t="s">
        <v>57</v>
      </c>
      <c r="C34">
        <v>19.646000000000001</v>
      </c>
      <c r="D34">
        <v>0</v>
      </c>
      <c r="E34">
        <v>554379</v>
      </c>
      <c r="F34">
        <f t="shared" si="1"/>
        <v>0.98725460166400725</v>
      </c>
      <c r="G34">
        <f t="shared" si="0"/>
        <v>2.5305057542429799</v>
      </c>
    </row>
    <row r="35" spans="1:7" x14ac:dyDescent="0.25">
      <c r="A35">
        <v>16</v>
      </c>
      <c r="B35" t="s">
        <v>23</v>
      </c>
      <c r="C35">
        <v>20.43</v>
      </c>
      <c r="D35">
        <v>0</v>
      </c>
      <c r="E35">
        <v>1011338</v>
      </c>
      <c r="F35">
        <f t="shared" si="1"/>
        <v>1.801020771597903</v>
      </c>
      <c r="G35">
        <f t="shared" si="0"/>
        <v>4.6163303957844493</v>
      </c>
    </row>
    <row r="36" spans="1:7" x14ac:dyDescent="0.25">
      <c r="A36">
        <v>17</v>
      </c>
      <c r="B36" t="s">
        <v>103</v>
      </c>
      <c r="C36">
        <v>20.652999999999999</v>
      </c>
      <c r="D36">
        <v>0</v>
      </c>
      <c r="E36">
        <v>1541651</v>
      </c>
      <c r="F36">
        <f t="shared" si="1"/>
        <v>2.7454179251196718</v>
      </c>
      <c r="G36">
        <f t="shared" si="0"/>
        <v>7.0369850346684215</v>
      </c>
    </row>
    <row r="37" spans="1:7" x14ac:dyDescent="0.25">
      <c r="A37">
        <v>19</v>
      </c>
      <c r="B37" t="s">
        <v>104</v>
      </c>
      <c r="C37">
        <v>21.155000000000001</v>
      </c>
      <c r="D37">
        <v>0</v>
      </c>
      <c r="E37">
        <v>1004983</v>
      </c>
      <c r="F37">
        <f t="shared" si="1"/>
        <v>1.7897035987007066</v>
      </c>
      <c r="G37">
        <f t="shared" si="0"/>
        <v>4.5873225075559736</v>
      </c>
    </row>
    <row r="38" spans="1:7" x14ac:dyDescent="0.25">
      <c r="A38">
        <v>21</v>
      </c>
      <c r="B38" t="s">
        <v>105</v>
      </c>
      <c r="C38">
        <v>21.501000000000001</v>
      </c>
      <c r="D38">
        <v>0</v>
      </c>
      <c r="E38">
        <v>484385</v>
      </c>
      <c r="F38">
        <f t="shared" si="1"/>
        <v>0.86260720594939599</v>
      </c>
      <c r="G38">
        <f t="shared" si="0"/>
        <v>2.2110127363572323</v>
      </c>
    </row>
    <row r="39" spans="1:7" x14ac:dyDescent="0.25">
      <c r="A39">
        <v>22</v>
      </c>
      <c r="B39" t="s">
        <v>85</v>
      </c>
      <c r="C39">
        <v>21.934000000000001</v>
      </c>
      <c r="D39">
        <v>0</v>
      </c>
      <c r="E39">
        <v>440744</v>
      </c>
      <c r="F39">
        <f t="shared" si="1"/>
        <v>0.78489001595623431</v>
      </c>
      <c r="G39">
        <f t="shared" si="0"/>
        <v>2.0118100219309678</v>
      </c>
    </row>
    <row r="40" spans="1:7" x14ac:dyDescent="0.25">
      <c r="A40">
        <v>23</v>
      </c>
      <c r="B40" t="s">
        <v>106</v>
      </c>
      <c r="C40">
        <v>22.972999999999999</v>
      </c>
      <c r="D40">
        <v>0</v>
      </c>
      <c r="E40">
        <v>771481</v>
      </c>
      <c r="F40">
        <f t="shared" si="1"/>
        <v>1.3738762964440392</v>
      </c>
      <c r="G40">
        <f t="shared" si="0"/>
        <v>3.5214845977014435</v>
      </c>
    </row>
    <row r="41" spans="1:7" x14ac:dyDescent="0.25">
      <c r="A41">
        <v>24</v>
      </c>
      <c r="B41" t="s">
        <v>107</v>
      </c>
      <c r="C41">
        <v>23.273</v>
      </c>
      <c r="D41">
        <v>0</v>
      </c>
      <c r="E41">
        <v>396202</v>
      </c>
      <c r="F41">
        <f t="shared" si="1"/>
        <v>0.70556829838158197</v>
      </c>
      <c r="G41">
        <f t="shared" si="0"/>
        <v>1.8084946234301393</v>
      </c>
    </row>
    <row r="42" spans="1:7" x14ac:dyDescent="0.25">
      <c r="A42">
        <v>25</v>
      </c>
      <c r="B42" t="s">
        <v>108</v>
      </c>
      <c r="C42">
        <v>24.081</v>
      </c>
      <c r="D42">
        <v>0</v>
      </c>
      <c r="E42">
        <v>379999</v>
      </c>
      <c r="F42">
        <f t="shared" si="1"/>
        <v>0.67671351436061089</v>
      </c>
      <c r="G42">
        <f t="shared" si="0"/>
        <v>1.7345347787462697</v>
      </c>
    </row>
    <row r="43" spans="1:7" x14ac:dyDescent="0.25">
      <c r="A43">
        <v>26</v>
      </c>
      <c r="B43" t="s">
        <v>109</v>
      </c>
      <c r="C43">
        <v>24.591000000000001</v>
      </c>
      <c r="D43">
        <v>0</v>
      </c>
      <c r="E43">
        <v>405306</v>
      </c>
      <c r="F43">
        <f t="shared" si="1"/>
        <v>0.72178097219056303</v>
      </c>
      <c r="G43">
        <f t="shared" si="0"/>
        <v>1.8500505344343947</v>
      </c>
    </row>
    <row r="44" spans="1:7" x14ac:dyDescent="0.25">
      <c r="A44">
        <v>27</v>
      </c>
      <c r="B44" t="s">
        <v>110</v>
      </c>
      <c r="C44">
        <v>24.687999999999999</v>
      </c>
      <c r="D44">
        <v>0</v>
      </c>
      <c r="E44">
        <v>286290</v>
      </c>
      <c r="F44">
        <f t="shared" si="1"/>
        <v>0.50983374173695006</v>
      </c>
      <c r="G44">
        <f t="shared" si="0"/>
        <v>1.3067928121054779</v>
      </c>
    </row>
    <row r="45" spans="1:7" x14ac:dyDescent="0.25">
      <c r="A45">
        <v>28</v>
      </c>
      <c r="B45" t="s">
        <v>111</v>
      </c>
      <c r="C45">
        <v>25.044</v>
      </c>
      <c r="D45">
        <v>0</v>
      </c>
      <c r="E45">
        <v>350978</v>
      </c>
      <c r="F45">
        <f t="shared" si="1"/>
        <v>0.62503205493503533</v>
      </c>
      <c r="G45">
        <f t="shared" si="0"/>
        <v>1.6020661832657672</v>
      </c>
    </row>
    <row r="46" spans="1:7" x14ac:dyDescent="0.25">
      <c r="A46">
        <v>29</v>
      </c>
      <c r="B46" t="s">
        <v>112</v>
      </c>
      <c r="C46">
        <v>25.358000000000001</v>
      </c>
      <c r="D46">
        <v>0</v>
      </c>
      <c r="E46">
        <v>348921</v>
      </c>
      <c r="F46">
        <f t="shared" si="1"/>
        <v>0.62136888819238656</v>
      </c>
      <c r="G46">
        <f t="shared" si="0"/>
        <v>1.5926768479257238</v>
      </c>
    </row>
    <row r="47" spans="1:7" x14ac:dyDescent="0.25">
      <c r="A47">
        <v>30</v>
      </c>
      <c r="B47" t="s">
        <v>113</v>
      </c>
      <c r="C47">
        <v>26.494</v>
      </c>
      <c r="D47">
        <v>0</v>
      </c>
      <c r="E47">
        <v>332272</v>
      </c>
      <c r="F47">
        <f t="shared" si="1"/>
        <v>0.59171985411442896</v>
      </c>
      <c r="G47">
        <f t="shared" si="0"/>
        <v>1.5166812018020588</v>
      </c>
    </row>
    <row r="48" spans="1:7" x14ac:dyDescent="0.25">
      <c r="A48">
        <v>31</v>
      </c>
      <c r="B48" t="s">
        <v>114</v>
      </c>
      <c r="C48">
        <v>26.949000000000002</v>
      </c>
      <c r="D48">
        <v>0</v>
      </c>
      <c r="E48">
        <v>534536</v>
      </c>
      <c r="F48">
        <f t="shared" si="1"/>
        <v>0.95191759744700255</v>
      </c>
      <c r="G48">
        <f t="shared" si="0"/>
        <v>2.4399308484809592</v>
      </c>
    </row>
    <row r="49" spans="1:7" x14ac:dyDescent="0.25">
      <c r="A49">
        <v>32</v>
      </c>
      <c r="B49" t="s">
        <v>115</v>
      </c>
      <c r="C49">
        <v>27.454000000000001</v>
      </c>
      <c r="D49">
        <v>0</v>
      </c>
      <c r="E49">
        <v>271955</v>
      </c>
      <c r="F49">
        <f t="shared" si="1"/>
        <v>0.48430554764075678</v>
      </c>
      <c r="G49">
        <f t="shared" si="0"/>
        <v>1.2413595976672092</v>
      </c>
    </row>
    <row r="50" spans="1:7" x14ac:dyDescent="0.25">
      <c r="A50">
        <v>33</v>
      </c>
      <c r="B50" t="s">
        <v>116</v>
      </c>
      <c r="C50">
        <v>28.805</v>
      </c>
      <c r="D50">
        <v>0</v>
      </c>
      <c r="E50">
        <v>266890</v>
      </c>
      <c r="F50">
        <f t="shared" si="1"/>
        <v>0.47528564508775928</v>
      </c>
      <c r="G50">
        <f t="shared" si="0"/>
        <v>1.2182400140515948</v>
      </c>
    </row>
    <row r="51" spans="1:7" x14ac:dyDescent="0.25">
      <c r="G51" t="s">
        <v>27</v>
      </c>
    </row>
    <row r="52" spans="1:7" x14ac:dyDescent="0.25">
      <c r="E52">
        <f>SUM(E20:E50)</f>
        <v>21907834</v>
      </c>
      <c r="F52">
        <f>SUM(F20:F50)</f>
        <v>39.014121979712783</v>
      </c>
      <c r="G52">
        <f>SUM(G20:G50)</f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25" workbookViewId="0">
      <selection activeCell="A39" sqref="A39:XFD39"/>
    </sheetView>
  </sheetViews>
  <sheetFormatPr defaultRowHeight="15" x14ac:dyDescent="0.25"/>
  <cols>
    <col min="1" max="1" width="14.140625" bestFit="1" customWidth="1"/>
    <col min="3" max="3" width="42.85546875" bestFit="1" customWidth="1"/>
  </cols>
  <sheetData>
    <row r="1" spans="1:8" x14ac:dyDescent="0.25">
      <c r="A1" t="s">
        <v>0</v>
      </c>
      <c r="B1" t="s">
        <v>1</v>
      </c>
      <c r="C1" t="s">
        <v>86</v>
      </c>
    </row>
    <row r="2" spans="1:8" x14ac:dyDescent="0.25">
      <c r="A2" t="s">
        <v>3</v>
      </c>
      <c r="B2" t="s">
        <v>87</v>
      </c>
    </row>
    <row r="3" spans="1:8" ht="23.25" customHeight="1" x14ac:dyDescent="0.4">
      <c r="A3" s="4" t="s">
        <v>2</v>
      </c>
    </row>
    <row r="4" spans="1:8" x14ac:dyDescent="0.25">
      <c r="A4" t="s">
        <v>88</v>
      </c>
      <c r="C4" s="5"/>
      <c r="G4" s="6"/>
      <c r="H4" s="7"/>
    </row>
    <row r="5" spans="1:8" x14ac:dyDescent="0.25">
      <c r="A5" t="s">
        <v>89</v>
      </c>
    </row>
    <row r="6" spans="1:8" x14ac:dyDescent="0.25">
      <c r="A6" t="s">
        <v>90</v>
      </c>
    </row>
    <row r="7" spans="1:8" x14ac:dyDescent="0.25">
      <c r="A7" t="s">
        <v>91</v>
      </c>
    </row>
    <row r="8" spans="1:8" x14ac:dyDescent="0.25">
      <c r="A8" t="s">
        <v>92</v>
      </c>
    </row>
    <row r="9" spans="1:8" x14ac:dyDescent="0.25">
      <c r="A9" t="s">
        <v>93</v>
      </c>
    </row>
    <row r="10" spans="1:8" x14ac:dyDescent="0.25">
      <c r="A10" t="s">
        <v>94</v>
      </c>
    </row>
    <row r="11" spans="1:8" x14ac:dyDescent="0.25">
      <c r="A11" t="s">
        <v>95</v>
      </c>
      <c r="B11" t="s">
        <v>96</v>
      </c>
    </row>
    <row r="13" spans="1:8" x14ac:dyDescent="0.25">
      <c r="D13" t="s">
        <v>5</v>
      </c>
    </row>
    <row r="14" spans="1:8" x14ac:dyDescent="0.25">
      <c r="A14" t="s">
        <v>6</v>
      </c>
      <c r="B14" t="s">
        <v>6</v>
      </c>
      <c r="C14" t="s">
        <v>117</v>
      </c>
      <c r="D14" t="s">
        <v>4</v>
      </c>
      <c r="E14" t="s">
        <v>8</v>
      </c>
    </row>
    <row r="15" spans="1:8" x14ac:dyDescent="0.25">
      <c r="A15" t="s">
        <v>9</v>
      </c>
      <c r="B15" t="s">
        <v>10</v>
      </c>
      <c r="C15" t="s">
        <v>118</v>
      </c>
      <c r="D15" t="s">
        <v>11</v>
      </c>
      <c r="E15" t="s">
        <v>12</v>
      </c>
      <c r="F15" t="s">
        <v>25</v>
      </c>
      <c r="G15" t="s">
        <v>26</v>
      </c>
    </row>
    <row r="16" spans="1:8" x14ac:dyDescent="0.25">
      <c r="A16" t="s">
        <v>16</v>
      </c>
      <c r="B16" t="s">
        <v>30</v>
      </c>
      <c r="C16" t="s">
        <v>15</v>
      </c>
      <c r="D16" t="s">
        <v>34</v>
      </c>
      <c r="E16" t="s">
        <v>36</v>
      </c>
    </row>
    <row r="17" spans="1:7" x14ac:dyDescent="0.25">
      <c r="A17">
        <v>1</v>
      </c>
      <c r="D17">
        <v>2.1970000000000001</v>
      </c>
      <c r="E17">
        <v>494022</v>
      </c>
    </row>
    <row r="18" spans="1:7" x14ac:dyDescent="0.25">
      <c r="A18">
        <v>2</v>
      </c>
      <c r="C18" t="s">
        <v>119</v>
      </c>
      <c r="D18">
        <v>2.5299999999999998</v>
      </c>
      <c r="E18">
        <v>24989788</v>
      </c>
    </row>
    <row r="19" spans="1:7" x14ac:dyDescent="0.25">
      <c r="A19">
        <v>3</v>
      </c>
      <c r="B19">
        <v>1</v>
      </c>
      <c r="C19" t="s">
        <v>98</v>
      </c>
      <c r="D19">
        <v>2.7869999999999999</v>
      </c>
      <c r="E19">
        <v>6139804</v>
      </c>
      <c r="F19">
        <f>E19/$E$32</f>
        <v>10.055427811515306</v>
      </c>
      <c r="G19">
        <f>F19*100/$F$57</f>
        <v>20.281924446098319</v>
      </c>
    </row>
    <row r="20" spans="1:7" x14ac:dyDescent="0.25">
      <c r="A20">
        <v>4</v>
      </c>
      <c r="B20">
        <v>2</v>
      </c>
      <c r="C20" t="s">
        <v>99</v>
      </c>
      <c r="D20">
        <v>3.5329999999999999</v>
      </c>
      <c r="E20">
        <v>1162020</v>
      </c>
      <c r="F20">
        <f t="shared" ref="F20:F54" si="0">E20/$E$32</f>
        <v>1.9030914057740307</v>
      </c>
      <c r="G20">
        <f t="shared" ref="G20:G55" si="1">F20*100/$F$57</f>
        <v>3.8385593163650125</v>
      </c>
    </row>
    <row r="21" spans="1:7" x14ac:dyDescent="0.25">
      <c r="A21">
        <v>5</v>
      </c>
      <c r="B21">
        <v>3</v>
      </c>
      <c r="C21" t="s">
        <v>100</v>
      </c>
      <c r="D21">
        <v>4.5090000000000003</v>
      </c>
      <c r="E21">
        <v>1079576</v>
      </c>
      <c r="F21">
        <f t="shared" si="0"/>
        <v>1.7680692307188386</v>
      </c>
      <c r="G21">
        <f t="shared" si="1"/>
        <v>3.566217889988188</v>
      </c>
    </row>
    <row r="22" spans="1:7" x14ac:dyDescent="0.25">
      <c r="A22">
        <v>6</v>
      </c>
      <c r="B22">
        <v>4</v>
      </c>
      <c r="C22" t="s">
        <v>44</v>
      </c>
      <c r="D22">
        <v>5.8490000000000002</v>
      </c>
      <c r="E22">
        <v>1206284</v>
      </c>
      <c r="F22">
        <f t="shared" si="0"/>
        <v>1.9755845108713455</v>
      </c>
      <c r="G22">
        <f t="shared" si="1"/>
        <v>3.9847788216915827</v>
      </c>
    </row>
    <row r="23" spans="1:7" x14ac:dyDescent="0.25">
      <c r="A23">
        <v>7</v>
      </c>
      <c r="B23">
        <v>5</v>
      </c>
      <c r="C23" t="s">
        <v>101</v>
      </c>
      <c r="D23">
        <v>6.7610000000000001</v>
      </c>
      <c r="E23">
        <v>624299</v>
      </c>
      <c r="F23">
        <f t="shared" si="0"/>
        <v>1.0224420074812151</v>
      </c>
      <c r="G23">
        <f t="shared" si="1"/>
        <v>2.0622783967981277</v>
      </c>
    </row>
    <row r="24" spans="1:7" x14ac:dyDescent="0.25">
      <c r="A24">
        <v>8</v>
      </c>
      <c r="B24">
        <v>6</v>
      </c>
      <c r="C24" t="s">
        <v>18</v>
      </c>
      <c r="D24">
        <v>7.9569999999999999</v>
      </c>
      <c r="E24">
        <v>1300783</v>
      </c>
      <c r="F24">
        <f t="shared" si="0"/>
        <v>2.1303496911214617</v>
      </c>
      <c r="G24">
        <f t="shared" si="1"/>
        <v>4.2969421380176156</v>
      </c>
    </row>
    <row r="25" spans="1:7" x14ac:dyDescent="0.25">
      <c r="A25">
        <v>9</v>
      </c>
      <c r="B25">
        <v>7</v>
      </c>
      <c r="C25" t="s">
        <v>84</v>
      </c>
      <c r="D25">
        <v>9.3979999999999997</v>
      </c>
      <c r="E25">
        <v>654463</v>
      </c>
      <c r="F25">
        <f t="shared" si="0"/>
        <v>1.0718429206873283</v>
      </c>
      <c r="G25">
        <f t="shared" si="1"/>
        <v>2.1619206604586796</v>
      </c>
    </row>
    <row r="26" spans="1:7" x14ac:dyDescent="0.25">
      <c r="A26">
        <v>10</v>
      </c>
      <c r="B26">
        <v>8</v>
      </c>
      <c r="C26" t="s">
        <v>19</v>
      </c>
      <c r="D26">
        <v>11.202</v>
      </c>
      <c r="E26">
        <v>1326732</v>
      </c>
      <c r="F26">
        <f t="shared" si="0"/>
        <v>2.172847512921801</v>
      </c>
      <c r="G26">
        <f t="shared" si="1"/>
        <v>4.3826607794354535</v>
      </c>
    </row>
    <row r="27" spans="1:7" x14ac:dyDescent="0.25">
      <c r="A27">
        <v>11</v>
      </c>
      <c r="B27">
        <v>9</v>
      </c>
      <c r="C27" t="s">
        <v>38</v>
      </c>
      <c r="D27">
        <v>11.881</v>
      </c>
      <c r="E27">
        <v>644158</v>
      </c>
      <c r="F27">
        <f t="shared" si="0"/>
        <v>1.0549659676774823</v>
      </c>
      <c r="G27">
        <f t="shared" si="1"/>
        <v>2.1278796338368129</v>
      </c>
    </row>
    <row r="28" spans="1:7" x14ac:dyDescent="0.25">
      <c r="A28">
        <v>12</v>
      </c>
      <c r="B28">
        <v>10</v>
      </c>
      <c r="C28" t="s">
        <v>39</v>
      </c>
      <c r="D28">
        <v>13.204000000000001</v>
      </c>
      <c r="E28">
        <v>657311</v>
      </c>
      <c r="F28">
        <f t="shared" si="0"/>
        <v>1.07650721590053</v>
      </c>
      <c r="G28">
        <f t="shared" si="1"/>
        <v>2.1713286026051208</v>
      </c>
    </row>
    <row r="29" spans="1:7" x14ac:dyDescent="0.25">
      <c r="A29">
        <v>13</v>
      </c>
      <c r="B29">
        <v>11</v>
      </c>
      <c r="C29" t="s">
        <v>56</v>
      </c>
      <c r="D29">
        <v>14.000999999999999</v>
      </c>
      <c r="E29">
        <v>648984</v>
      </c>
      <c r="F29">
        <f t="shared" si="0"/>
        <v>1.0628697207318751</v>
      </c>
      <c r="G29">
        <f t="shared" si="1"/>
        <v>2.1438216032183881</v>
      </c>
    </row>
    <row r="30" spans="1:7" x14ac:dyDescent="0.25">
      <c r="A30">
        <v>14</v>
      </c>
      <c r="B30">
        <v>12</v>
      </c>
      <c r="C30" t="s">
        <v>20</v>
      </c>
      <c r="D30">
        <v>15.561</v>
      </c>
      <c r="E30">
        <v>1976071</v>
      </c>
      <c r="F30">
        <f t="shared" si="0"/>
        <v>3.2362986328112204</v>
      </c>
      <c r="G30">
        <f t="shared" si="1"/>
        <v>6.5276550720716733</v>
      </c>
    </row>
    <row r="31" spans="1:7" x14ac:dyDescent="0.25">
      <c r="A31">
        <v>15</v>
      </c>
      <c r="B31">
        <v>13</v>
      </c>
      <c r="C31" t="s">
        <v>21</v>
      </c>
      <c r="D31">
        <v>16.068000000000001</v>
      </c>
      <c r="E31">
        <v>638991</v>
      </c>
      <c r="F31">
        <f t="shared" si="0"/>
        <v>1.0465037438830258</v>
      </c>
      <c r="G31">
        <f t="shared" si="1"/>
        <v>2.1108112219440249</v>
      </c>
    </row>
    <row r="32" spans="1:7" x14ac:dyDescent="0.25">
      <c r="A32">
        <v>16</v>
      </c>
      <c r="B32">
        <v>14</v>
      </c>
      <c r="C32" t="s">
        <v>120</v>
      </c>
      <c r="D32">
        <v>17.882000000000001</v>
      </c>
      <c r="E32">
        <v>610596</v>
      </c>
      <c r="F32">
        <f t="shared" si="0"/>
        <v>1</v>
      </c>
      <c r="G32">
        <f t="shared" si="1"/>
        <v>2.0170125852697982</v>
      </c>
    </row>
    <row r="33" spans="1:7" x14ac:dyDescent="0.25">
      <c r="A33">
        <v>17</v>
      </c>
      <c r="B33">
        <v>15</v>
      </c>
      <c r="C33" t="s">
        <v>57</v>
      </c>
      <c r="D33">
        <v>18.486000000000001</v>
      </c>
      <c r="E33">
        <v>604368</v>
      </c>
      <c r="F33">
        <f t="shared" si="0"/>
        <v>0.98980012970933318</v>
      </c>
      <c r="G33">
        <f t="shared" si="1"/>
        <v>1.9964393185254037</v>
      </c>
    </row>
    <row r="34" spans="1:7" x14ac:dyDescent="0.25">
      <c r="A34">
        <v>18</v>
      </c>
      <c r="B34">
        <v>16</v>
      </c>
      <c r="C34" t="s">
        <v>23</v>
      </c>
      <c r="D34">
        <v>20.49</v>
      </c>
      <c r="E34">
        <v>1118186</v>
      </c>
      <c r="F34">
        <f t="shared" si="0"/>
        <v>1.8313025306421922</v>
      </c>
      <c r="G34">
        <f t="shared" si="1"/>
        <v>3.6937602517417316</v>
      </c>
    </row>
    <row r="35" spans="1:7" x14ac:dyDescent="0.25">
      <c r="A35">
        <v>19</v>
      </c>
      <c r="B35">
        <v>17</v>
      </c>
      <c r="C35" t="s">
        <v>33</v>
      </c>
      <c r="D35">
        <v>20.92</v>
      </c>
      <c r="E35">
        <v>1352187</v>
      </c>
      <c r="F35">
        <f t="shared" si="0"/>
        <v>2.2145362891338953</v>
      </c>
      <c r="G35">
        <f t="shared" si="1"/>
        <v>4.4667475657197437</v>
      </c>
    </row>
    <row r="36" spans="1:7" x14ac:dyDescent="0.25">
      <c r="A36">
        <v>20</v>
      </c>
      <c r="B36">
        <v>18</v>
      </c>
      <c r="C36" t="s">
        <v>32</v>
      </c>
      <c r="D36">
        <v>20.957000000000001</v>
      </c>
      <c r="E36">
        <v>346960</v>
      </c>
      <c r="F36">
        <f t="shared" si="0"/>
        <v>0.56823169493412995</v>
      </c>
      <c r="G36">
        <f t="shared" si="1"/>
        <v>1.1461304800313288</v>
      </c>
    </row>
    <row r="37" spans="1:7" x14ac:dyDescent="0.25">
      <c r="A37">
        <v>21</v>
      </c>
      <c r="B37">
        <v>19</v>
      </c>
      <c r="C37" t="s">
        <v>121</v>
      </c>
      <c r="D37">
        <v>21.972000000000001</v>
      </c>
      <c r="E37">
        <v>565164</v>
      </c>
      <c r="F37">
        <f t="shared" si="0"/>
        <v>0.92559400978715878</v>
      </c>
      <c r="G37">
        <f t="shared" si="1"/>
        <v>1.8669347665910361</v>
      </c>
    </row>
    <row r="38" spans="1:7" x14ac:dyDescent="0.25">
      <c r="A38">
        <v>22</v>
      </c>
      <c r="B38">
        <v>20</v>
      </c>
      <c r="C38" t="s">
        <v>122</v>
      </c>
      <c r="D38">
        <v>22.103999999999999</v>
      </c>
      <c r="E38">
        <v>528143</v>
      </c>
      <c r="F38">
        <f t="shared" si="0"/>
        <v>0.86496308524785614</v>
      </c>
      <c r="G38">
        <f t="shared" si="1"/>
        <v>1.7446414287387193</v>
      </c>
    </row>
    <row r="39" spans="1:7" x14ac:dyDescent="0.25">
      <c r="A39">
        <v>23</v>
      </c>
      <c r="B39">
        <v>21</v>
      </c>
      <c r="C39" t="s">
        <v>105</v>
      </c>
      <c r="D39">
        <v>22.713000000000001</v>
      </c>
      <c r="E39">
        <v>531683</v>
      </c>
      <c r="F39">
        <f t="shared" si="0"/>
        <v>0.87076069938224288</v>
      </c>
      <c r="G39">
        <f t="shared" si="1"/>
        <v>1.7563352894123154</v>
      </c>
    </row>
    <row r="40" spans="1:7" x14ac:dyDescent="0.25">
      <c r="A40">
        <v>24</v>
      </c>
      <c r="B40">
        <v>22</v>
      </c>
      <c r="C40" t="s">
        <v>85</v>
      </c>
      <c r="D40">
        <v>23.562000000000001</v>
      </c>
      <c r="E40">
        <v>493718</v>
      </c>
      <c r="F40">
        <f t="shared" si="0"/>
        <v>0.8085837444071039</v>
      </c>
      <c r="G40">
        <f t="shared" si="1"/>
        <v>1.6309235887137066</v>
      </c>
    </row>
    <row r="41" spans="1:7" x14ac:dyDescent="0.25">
      <c r="A41">
        <v>25</v>
      </c>
      <c r="B41">
        <v>23</v>
      </c>
      <c r="C41" t="s">
        <v>106</v>
      </c>
      <c r="D41">
        <v>25.512</v>
      </c>
      <c r="E41">
        <v>869489</v>
      </c>
      <c r="F41">
        <f t="shared" si="0"/>
        <v>1.4240004847722554</v>
      </c>
      <c r="G41">
        <f t="shared" si="1"/>
        <v>2.8722268992159328</v>
      </c>
    </row>
    <row r="42" spans="1:7" x14ac:dyDescent="0.25">
      <c r="A42">
        <v>26</v>
      </c>
      <c r="B42">
        <v>24</v>
      </c>
      <c r="C42" t="s">
        <v>107</v>
      </c>
      <c r="D42">
        <v>25.9</v>
      </c>
      <c r="E42">
        <v>449350</v>
      </c>
      <c r="F42">
        <f t="shared" si="0"/>
        <v>0.73592031392279023</v>
      </c>
      <c r="G42">
        <f t="shared" si="1"/>
        <v>1.4843605349379687</v>
      </c>
    </row>
    <row r="43" spans="1:7" x14ac:dyDescent="0.25">
      <c r="A43">
        <v>27</v>
      </c>
      <c r="B43">
        <v>25</v>
      </c>
      <c r="C43" t="s">
        <v>108</v>
      </c>
      <c r="D43">
        <v>27.042000000000002</v>
      </c>
      <c r="E43">
        <v>430911</v>
      </c>
      <c r="F43">
        <f t="shared" si="0"/>
        <v>0.70572195035670071</v>
      </c>
      <c r="G43">
        <f t="shared" si="1"/>
        <v>1.4234500555706133</v>
      </c>
    </row>
    <row r="44" spans="1:7" x14ac:dyDescent="0.25">
      <c r="A44">
        <v>28</v>
      </c>
      <c r="B44">
        <v>26</v>
      </c>
      <c r="C44" t="s">
        <v>109</v>
      </c>
      <c r="D44">
        <v>27.673999999999999</v>
      </c>
      <c r="E44">
        <v>419456</v>
      </c>
      <c r="F44">
        <f t="shared" si="0"/>
        <v>0.68696159162523174</v>
      </c>
      <c r="G44">
        <f t="shared" si="1"/>
        <v>1.3856101759050641</v>
      </c>
    </row>
    <row r="45" spans="1:7" x14ac:dyDescent="0.25">
      <c r="A45">
        <v>29</v>
      </c>
      <c r="B45">
        <v>27</v>
      </c>
      <c r="C45" t="s">
        <v>110</v>
      </c>
      <c r="D45">
        <v>27.939</v>
      </c>
      <c r="E45">
        <v>361814</v>
      </c>
      <c r="F45">
        <f t="shared" si="0"/>
        <v>0.5925587458810736</v>
      </c>
      <c r="G45">
        <f t="shared" si="1"/>
        <v>1.1951984479538138</v>
      </c>
    </row>
    <row r="46" spans="1:7" x14ac:dyDescent="0.25">
      <c r="A46">
        <v>30</v>
      </c>
      <c r="B46">
        <v>28</v>
      </c>
      <c r="C46" t="s">
        <v>111</v>
      </c>
      <c r="D46">
        <v>28.213000000000001</v>
      </c>
      <c r="E46">
        <v>403584</v>
      </c>
      <c r="F46">
        <f t="shared" si="0"/>
        <v>0.66096731717862545</v>
      </c>
      <c r="G46">
        <f t="shared" si="1"/>
        <v>1.333179397201302</v>
      </c>
    </row>
    <row r="47" spans="1:7" x14ac:dyDescent="0.25">
      <c r="A47">
        <v>31</v>
      </c>
      <c r="B47">
        <v>29</v>
      </c>
      <c r="C47" t="s">
        <v>112</v>
      </c>
      <c r="D47">
        <v>28.629000000000001</v>
      </c>
      <c r="E47">
        <v>402951</v>
      </c>
      <c r="F47">
        <f t="shared" si="0"/>
        <v>0.65993062515968004</v>
      </c>
      <c r="G47">
        <f t="shared" si="1"/>
        <v>1.3310883763520405</v>
      </c>
    </row>
    <row r="48" spans="1:7" x14ac:dyDescent="0.25">
      <c r="A48">
        <v>32</v>
      </c>
      <c r="B48">
        <v>30</v>
      </c>
      <c r="C48" t="s">
        <v>113</v>
      </c>
      <c r="D48">
        <v>29.800999999999998</v>
      </c>
      <c r="E48">
        <v>385540</v>
      </c>
      <c r="F48">
        <f t="shared" si="0"/>
        <v>0.6314158625343107</v>
      </c>
      <c r="G48">
        <f t="shared" si="1"/>
        <v>1.2735737412706896</v>
      </c>
    </row>
    <row r="49" spans="1:7" x14ac:dyDescent="0.25">
      <c r="A49">
        <v>33</v>
      </c>
      <c r="B49">
        <v>31</v>
      </c>
      <c r="C49" t="s">
        <v>114</v>
      </c>
      <c r="D49">
        <v>30.404</v>
      </c>
      <c r="E49">
        <v>605858</v>
      </c>
      <c r="F49">
        <f t="shared" si="0"/>
        <v>0.99224036842691399</v>
      </c>
      <c r="G49">
        <f t="shared" si="1"/>
        <v>2.0013613107298269</v>
      </c>
    </row>
    <row r="50" spans="1:7" x14ac:dyDescent="0.25">
      <c r="A50">
        <v>34</v>
      </c>
      <c r="B50">
        <v>32</v>
      </c>
      <c r="C50" t="s">
        <v>115</v>
      </c>
      <c r="D50">
        <v>30.827000000000002</v>
      </c>
      <c r="E50">
        <v>309471</v>
      </c>
      <c r="F50">
        <f t="shared" si="0"/>
        <v>0.50683430615333214</v>
      </c>
      <c r="G50">
        <f t="shared" si="1"/>
        <v>1.0222911741577569</v>
      </c>
    </row>
    <row r="51" spans="1:7" x14ac:dyDescent="0.25">
      <c r="A51">
        <v>35</v>
      </c>
      <c r="B51">
        <v>33</v>
      </c>
      <c r="C51" t="s">
        <v>116</v>
      </c>
      <c r="D51">
        <v>31.954000000000001</v>
      </c>
      <c r="E51">
        <v>305228</v>
      </c>
      <c r="F51">
        <f t="shared" si="0"/>
        <v>0.49988535791259686</v>
      </c>
      <c r="G51">
        <f t="shared" si="1"/>
        <v>1.0082750581018054</v>
      </c>
    </row>
    <row r="52" spans="1:7" x14ac:dyDescent="0.25">
      <c r="A52">
        <v>36</v>
      </c>
      <c r="B52">
        <v>34</v>
      </c>
      <c r="C52" t="s">
        <v>123</v>
      </c>
      <c r="D52">
        <v>32.729999999999997</v>
      </c>
      <c r="E52">
        <v>246202</v>
      </c>
      <c r="F52">
        <f t="shared" si="0"/>
        <v>0.40321587432606831</v>
      </c>
      <c r="G52">
        <f t="shared" si="1"/>
        <v>0.81329149309624515</v>
      </c>
    </row>
    <row r="53" spans="1:7" x14ac:dyDescent="0.25">
      <c r="A53">
        <v>37</v>
      </c>
      <c r="B53">
        <v>35</v>
      </c>
      <c r="C53" t="s">
        <v>124</v>
      </c>
      <c r="D53">
        <v>35.098999999999997</v>
      </c>
      <c r="E53">
        <v>403429</v>
      </c>
      <c r="F53">
        <f t="shared" si="0"/>
        <v>0.66071346684223287</v>
      </c>
      <c r="G53">
        <f t="shared" si="1"/>
        <v>1.3326673778780234</v>
      </c>
    </row>
    <row r="54" spans="1:7" x14ac:dyDescent="0.25">
      <c r="A54">
        <v>38</v>
      </c>
      <c r="B54">
        <v>36</v>
      </c>
      <c r="C54" t="s">
        <v>125</v>
      </c>
      <c r="D54">
        <v>35.337000000000003</v>
      </c>
      <c r="E54">
        <v>242220</v>
      </c>
      <c r="F54">
        <f t="shared" si="0"/>
        <v>0.39669437729693613</v>
      </c>
      <c r="G54">
        <f t="shared" si="1"/>
        <v>0.80013755151368593</v>
      </c>
    </row>
    <row r="55" spans="1:7" x14ac:dyDescent="0.25">
      <c r="A55">
        <v>39</v>
      </c>
      <c r="B55">
        <v>37</v>
      </c>
      <c r="C55" t="s">
        <v>126</v>
      </c>
      <c r="D55">
        <v>35.546999999999997</v>
      </c>
      <c r="E55">
        <v>226311</v>
      </c>
      <c r="F55">
        <f>E55/$E$32</f>
        <v>0.37063950631841674</v>
      </c>
      <c r="G55">
        <f t="shared" si="1"/>
        <v>0.74758454884243153</v>
      </c>
    </row>
    <row r="56" spans="1:7" x14ac:dyDescent="0.25">
      <c r="A56" t="s">
        <v>16</v>
      </c>
      <c r="B56" t="s">
        <v>30</v>
      </c>
      <c r="D56" t="s">
        <v>34</v>
      </c>
      <c r="G56" t="s">
        <v>27</v>
      </c>
    </row>
    <row r="57" spans="1:7" x14ac:dyDescent="0.25">
      <c r="B57" t="s">
        <v>28</v>
      </c>
      <c r="E57">
        <f>SUM(E19:E55)</f>
        <v>30272295</v>
      </c>
      <c r="F57">
        <f>SUM(F19:F55)</f>
        <v>49.578272704046547</v>
      </c>
      <c r="G57">
        <f>SUM(G19:G55)</f>
        <v>99.999999999999986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C5" sqref="C5:C15"/>
    </sheetView>
  </sheetViews>
  <sheetFormatPr defaultRowHeight="15" x14ac:dyDescent="0.25"/>
  <cols>
    <col min="3" max="3" width="37.7109375" bestFit="1" customWidth="1"/>
    <col min="6" max="6" width="9.5703125" bestFit="1" customWidth="1"/>
  </cols>
  <sheetData>
    <row r="1" spans="2:7" x14ac:dyDescent="0.25">
      <c r="B1" t="s">
        <v>5</v>
      </c>
      <c r="C1" t="s">
        <v>4</v>
      </c>
    </row>
    <row r="2" spans="2:7" x14ac:dyDescent="0.25">
      <c r="B2" t="s">
        <v>6</v>
      </c>
      <c r="C2" t="s">
        <v>6</v>
      </c>
      <c r="D2" t="s">
        <v>4</v>
      </c>
      <c r="E2" t="s">
        <v>8</v>
      </c>
    </row>
    <row r="3" spans="2:7" x14ac:dyDescent="0.25">
      <c r="B3" t="s">
        <v>9</v>
      </c>
      <c r="C3" t="s">
        <v>10</v>
      </c>
      <c r="D3" t="s">
        <v>11</v>
      </c>
      <c r="E3" t="s">
        <v>12</v>
      </c>
      <c r="F3" t="s">
        <v>25</v>
      </c>
      <c r="G3" t="s">
        <v>26</v>
      </c>
    </row>
    <row r="4" spans="2:7" x14ac:dyDescent="0.25">
      <c r="B4" t="s">
        <v>16</v>
      </c>
      <c r="C4" t="s">
        <v>30</v>
      </c>
      <c r="D4" t="s">
        <v>34</v>
      </c>
      <c r="E4" t="s">
        <v>15</v>
      </c>
    </row>
    <row r="5" spans="2:7" x14ac:dyDescent="0.25">
      <c r="B5">
        <v>1</v>
      </c>
      <c r="C5" t="s">
        <v>20</v>
      </c>
      <c r="D5">
        <v>18.506</v>
      </c>
      <c r="E5">
        <v>1305250</v>
      </c>
      <c r="F5">
        <f>E5/$E$7</f>
        <v>3.8823847851563662</v>
      </c>
      <c r="G5">
        <f>F5*100/$F$17</f>
        <v>16.925299682513668</v>
      </c>
    </row>
    <row r="6" spans="2:7" x14ac:dyDescent="0.25">
      <c r="B6">
        <v>2</v>
      </c>
      <c r="C6" t="s">
        <v>21</v>
      </c>
      <c r="D6">
        <v>18.713999999999999</v>
      </c>
      <c r="E6">
        <v>100269</v>
      </c>
      <c r="F6">
        <f>E6/$E$7</f>
        <v>0.29824389199221885</v>
      </c>
      <c r="G6">
        <f>F6*100/$F$17</f>
        <v>1.3001975666469738</v>
      </c>
    </row>
    <row r="7" spans="2:7" x14ac:dyDescent="0.25">
      <c r="B7">
        <v>3</v>
      </c>
      <c r="C7" t="s">
        <v>22</v>
      </c>
      <c r="D7">
        <v>19.402000000000001</v>
      </c>
      <c r="E7">
        <v>336198</v>
      </c>
    </row>
    <row r="8" spans="2:7" x14ac:dyDescent="0.25">
      <c r="B8">
        <v>4</v>
      </c>
      <c r="C8" t="s">
        <v>57</v>
      </c>
      <c r="D8">
        <v>19.600000000000001</v>
      </c>
      <c r="E8">
        <v>17500</v>
      </c>
      <c r="F8">
        <f t="shared" ref="F8:F15" si="0">E8/$E$7</f>
        <v>5.2052659444731975E-2</v>
      </c>
      <c r="G8">
        <f t="shared" ref="G8:G15" si="1">F8*100/$F$17</f>
        <v>0.2269241482045502</v>
      </c>
    </row>
    <row r="9" spans="2:7" x14ac:dyDescent="0.25">
      <c r="B9">
        <v>5</v>
      </c>
      <c r="C9" t="s">
        <v>23</v>
      </c>
      <c r="D9">
        <v>20.460999999999999</v>
      </c>
      <c r="E9">
        <v>192645</v>
      </c>
      <c r="F9">
        <f t="shared" si="0"/>
        <v>0.5730105473560223</v>
      </c>
      <c r="G9">
        <f t="shared" si="1"/>
        <v>2.4980458589066039</v>
      </c>
    </row>
    <row r="10" spans="2:7" x14ac:dyDescent="0.25">
      <c r="B10">
        <v>6</v>
      </c>
      <c r="C10" t="s">
        <v>33</v>
      </c>
      <c r="D10">
        <v>20.748000000000001</v>
      </c>
      <c r="E10">
        <v>5343362</v>
      </c>
      <c r="F10">
        <f t="shared" si="0"/>
        <v>15.893497284338396</v>
      </c>
      <c r="G10">
        <f t="shared" si="1"/>
        <v>69.28787830848924</v>
      </c>
    </row>
    <row r="11" spans="2:7" x14ac:dyDescent="0.25">
      <c r="B11">
        <v>7</v>
      </c>
      <c r="C11" t="s">
        <v>32</v>
      </c>
      <c r="D11">
        <v>20.768000000000001</v>
      </c>
      <c r="E11">
        <v>135172</v>
      </c>
      <c r="F11">
        <f t="shared" si="0"/>
        <v>0.40206069042647485</v>
      </c>
      <c r="G11">
        <f t="shared" si="1"/>
        <v>1.7527880549203119</v>
      </c>
    </row>
    <row r="12" spans="2:7" x14ac:dyDescent="0.25">
      <c r="B12">
        <v>8</v>
      </c>
      <c r="C12" t="s">
        <v>104</v>
      </c>
      <c r="D12">
        <v>21.166</v>
      </c>
      <c r="E12">
        <v>545645</v>
      </c>
      <c r="F12">
        <f t="shared" si="0"/>
        <v>1.62298704929833</v>
      </c>
      <c r="G12">
        <f t="shared" si="1"/>
        <v>7.0754301055469595</v>
      </c>
    </row>
    <row r="13" spans="2:7" x14ac:dyDescent="0.25">
      <c r="B13">
        <v>9</v>
      </c>
      <c r="C13" t="s">
        <v>85</v>
      </c>
      <c r="D13">
        <v>21.934000000000001</v>
      </c>
      <c r="E13">
        <v>36474</v>
      </c>
      <c r="F13">
        <f t="shared" si="0"/>
        <v>0.10848964003355166</v>
      </c>
      <c r="G13">
        <f t="shared" si="1"/>
        <v>0.47296179323501508</v>
      </c>
    </row>
    <row r="14" spans="2:7" x14ac:dyDescent="0.25">
      <c r="B14">
        <v>10</v>
      </c>
      <c r="C14" t="s">
        <v>106</v>
      </c>
      <c r="D14">
        <v>22.952999999999999</v>
      </c>
      <c r="E14">
        <v>21046</v>
      </c>
      <c r="F14">
        <f t="shared" si="0"/>
        <v>6.2600015467075956E-2</v>
      </c>
      <c r="G14">
        <f t="shared" si="1"/>
        <v>0.27290546417788364</v>
      </c>
    </row>
    <row r="15" spans="2:7" x14ac:dyDescent="0.25">
      <c r="B15">
        <v>11</v>
      </c>
      <c r="C15" t="s">
        <v>107</v>
      </c>
      <c r="D15">
        <v>23.283000000000001</v>
      </c>
      <c r="E15">
        <v>14465</v>
      </c>
      <c r="F15">
        <f t="shared" si="0"/>
        <v>4.3025241078174174E-2</v>
      </c>
      <c r="G15">
        <f t="shared" si="1"/>
        <v>0.18756901735878964</v>
      </c>
    </row>
    <row r="16" spans="2:7" x14ac:dyDescent="0.25">
      <c r="D16" t="s">
        <v>34</v>
      </c>
      <c r="E16" t="s">
        <v>16</v>
      </c>
      <c r="G16" t="s">
        <v>27</v>
      </c>
    </row>
    <row r="17" spans="6:7" x14ac:dyDescent="0.25">
      <c r="F17" s="8">
        <f>SUM(F5:F15)</f>
        <v>22.938351804591342</v>
      </c>
      <c r="G17">
        <f>SUM(G5:G15)</f>
        <v>99.999999999999986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B16" sqref="B16"/>
    </sheetView>
  </sheetViews>
  <sheetFormatPr defaultRowHeight="15" x14ac:dyDescent="0.25"/>
  <cols>
    <col min="3" max="3" width="17" bestFit="1" customWidth="1"/>
  </cols>
  <sheetData>
    <row r="1" spans="2:7" x14ac:dyDescent="0.25">
      <c r="B1" t="s">
        <v>5</v>
      </c>
      <c r="C1" t="s">
        <v>127</v>
      </c>
    </row>
    <row r="2" spans="2:7" x14ac:dyDescent="0.25">
      <c r="B2" t="s">
        <v>6</v>
      </c>
      <c r="C2" t="s">
        <v>117</v>
      </c>
      <c r="D2" t="s">
        <v>4</v>
      </c>
      <c r="E2" t="s">
        <v>8</v>
      </c>
    </row>
    <row r="3" spans="2:7" x14ac:dyDescent="0.25">
      <c r="B3" t="s">
        <v>9</v>
      </c>
      <c r="C3" t="s">
        <v>118</v>
      </c>
      <c r="D3" t="s">
        <v>11</v>
      </c>
      <c r="E3" t="s">
        <v>12</v>
      </c>
      <c r="F3" t="s">
        <v>25</v>
      </c>
      <c r="G3" t="s">
        <v>26</v>
      </c>
    </row>
    <row r="4" spans="2:7" x14ac:dyDescent="0.25">
      <c r="B4" t="s">
        <v>16</v>
      </c>
      <c r="C4" t="s">
        <v>15</v>
      </c>
      <c r="D4" t="s">
        <v>34</v>
      </c>
      <c r="E4" t="s">
        <v>15</v>
      </c>
    </row>
    <row r="5" spans="2:7" x14ac:dyDescent="0.25">
      <c r="B5">
        <v>1</v>
      </c>
      <c r="C5" t="s">
        <v>20</v>
      </c>
      <c r="D5">
        <v>18.478000000000002</v>
      </c>
      <c r="E5">
        <v>917222</v>
      </c>
      <c r="F5">
        <f>E5/$E$7</f>
        <v>2.6814495617753509</v>
      </c>
      <c r="G5">
        <f t="shared" ref="G5:G15" si="0">F5*100/$F$17</f>
        <v>16.729516364054877</v>
      </c>
    </row>
    <row r="6" spans="2:7" x14ac:dyDescent="0.25">
      <c r="B6">
        <v>2</v>
      </c>
      <c r="C6" t="s">
        <v>21</v>
      </c>
      <c r="D6">
        <v>18.695</v>
      </c>
      <c r="E6">
        <v>66968</v>
      </c>
      <c r="F6">
        <f>E6/$E$7</f>
        <v>0.19577737369248849</v>
      </c>
      <c r="G6">
        <f t="shared" si="0"/>
        <v>1.221451569923123</v>
      </c>
    </row>
    <row r="7" spans="2:7" x14ac:dyDescent="0.25">
      <c r="B7">
        <v>3</v>
      </c>
      <c r="C7" t="s">
        <v>22</v>
      </c>
      <c r="D7">
        <v>19.388000000000002</v>
      </c>
      <c r="E7">
        <v>342062</v>
      </c>
      <c r="G7">
        <f t="shared" si="0"/>
        <v>0</v>
      </c>
    </row>
    <row r="8" spans="2:7" x14ac:dyDescent="0.25">
      <c r="B8">
        <v>4</v>
      </c>
      <c r="C8" t="s">
        <v>57</v>
      </c>
      <c r="D8">
        <v>19.584</v>
      </c>
      <c r="E8">
        <v>12209</v>
      </c>
      <c r="F8">
        <f t="shared" ref="F8:F15" si="1">E8/$E$7</f>
        <v>3.5692359864585951E-2</v>
      </c>
      <c r="G8">
        <f t="shared" si="0"/>
        <v>0.22268400157077126</v>
      </c>
    </row>
    <row r="9" spans="2:7" x14ac:dyDescent="0.25">
      <c r="B9">
        <v>5</v>
      </c>
      <c r="C9" t="s">
        <v>23</v>
      </c>
      <c r="D9">
        <v>20.417000000000002</v>
      </c>
      <c r="E9">
        <v>137910</v>
      </c>
      <c r="F9">
        <f t="shared" si="1"/>
        <v>0.40317252427922423</v>
      </c>
      <c r="G9">
        <f t="shared" si="0"/>
        <v>2.515386244297245</v>
      </c>
    </row>
    <row r="10" spans="2:7" x14ac:dyDescent="0.25">
      <c r="B10">
        <v>6</v>
      </c>
      <c r="C10" t="s">
        <v>33</v>
      </c>
      <c r="D10">
        <v>20.698</v>
      </c>
      <c r="E10">
        <v>3789399</v>
      </c>
      <c r="F10">
        <f t="shared" si="1"/>
        <v>11.078105723523805</v>
      </c>
      <c r="G10">
        <f t="shared" si="0"/>
        <v>69.116105567063556</v>
      </c>
    </row>
    <row r="11" spans="2:7" x14ac:dyDescent="0.25">
      <c r="B11">
        <v>7</v>
      </c>
      <c r="C11" t="s">
        <v>32</v>
      </c>
      <c r="D11">
        <v>20.722000000000001</v>
      </c>
      <c r="E11">
        <v>117818</v>
      </c>
      <c r="F11">
        <f t="shared" si="1"/>
        <v>0.34443463465687507</v>
      </c>
      <c r="G11">
        <f t="shared" si="0"/>
        <v>2.1489215903894774</v>
      </c>
    </row>
    <row r="12" spans="2:7" x14ac:dyDescent="0.25">
      <c r="B12">
        <v>8</v>
      </c>
      <c r="C12" t="s">
        <v>104</v>
      </c>
      <c r="D12">
        <v>21.13</v>
      </c>
      <c r="E12">
        <v>387037</v>
      </c>
      <c r="F12">
        <f t="shared" si="1"/>
        <v>1.1314820120329063</v>
      </c>
      <c r="G12">
        <f t="shared" si="0"/>
        <v>7.0592962499751488</v>
      </c>
    </row>
    <row r="13" spans="2:7" x14ac:dyDescent="0.25">
      <c r="B13">
        <v>9</v>
      </c>
      <c r="C13" t="s">
        <v>85</v>
      </c>
      <c r="D13">
        <v>21.905999999999999</v>
      </c>
      <c r="E13">
        <v>26628</v>
      </c>
      <c r="F13">
        <f t="shared" si="1"/>
        <v>7.7845536774035121E-2</v>
      </c>
      <c r="G13">
        <f t="shared" si="0"/>
        <v>0.48567692635158466</v>
      </c>
    </row>
    <row r="14" spans="2:7" x14ac:dyDescent="0.25">
      <c r="B14">
        <v>10</v>
      </c>
      <c r="C14" t="s">
        <v>106</v>
      </c>
      <c r="D14">
        <v>22.934999999999999</v>
      </c>
      <c r="E14">
        <v>14752</v>
      </c>
      <c r="F14">
        <f t="shared" si="1"/>
        <v>4.3126684636118601E-2</v>
      </c>
      <c r="G14">
        <f t="shared" si="0"/>
        <v>0.26906662225997363</v>
      </c>
    </row>
    <row r="15" spans="2:7" x14ac:dyDescent="0.25">
      <c r="B15">
        <v>11</v>
      </c>
      <c r="C15" t="s">
        <v>107</v>
      </c>
      <c r="D15">
        <v>23.265000000000001</v>
      </c>
      <c r="E15">
        <v>12714</v>
      </c>
      <c r="F15">
        <f t="shared" si="1"/>
        <v>3.7168700411036593E-2</v>
      </c>
      <c r="G15">
        <f t="shared" si="0"/>
        <v>0.2318948641142424</v>
      </c>
    </row>
    <row r="16" spans="2:7" x14ac:dyDescent="0.25">
      <c r="C16" t="s">
        <v>17</v>
      </c>
      <c r="D16" t="s">
        <v>34</v>
      </c>
      <c r="E16" t="s">
        <v>17</v>
      </c>
      <c r="G16" t="s">
        <v>27</v>
      </c>
    </row>
    <row r="17" spans="6:7" x14ac:dyDescent="0.25">
      <c r="F17">
        <f>SUM(F5:F15)</f>
        <v>16.028255111646427</v>
      </c>
      <c r="G17">
        <f>SUM(G5:G15)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"/>
    </sheetView>
  </sheetViews>
  <sheetFormatPr defaultRowHeight="15" x14ac:dyDescent="0.25"/>
  <cols>
    <col min="2" max="2" width="20.85546875" bestFit="1" customWidth="1"/>
  </cols>
  <sheetData>
    <row r="1" spans="1:6" x14ac:dyDescent="0.25">
      <c r="C1" t="s">
        <v>5</v>
      </c>
    </row>
    <row r="2" spans="1:6" x14ac:dyDescent="0.25">
      <c r="A2" t="s">
        <v>6</v>
      </c>
      <c r="B2" t="s">
        <v>6</v>
      </c>
      <c r="C2" t="s">
        <v>7</v>
      </c>
      <c r="D2" t="s">
        <v>8</v>
      </c>
    </row>
    <row r="3" spans="1:6" x14ac:dyDescent="0.25">
      <c r="A3" t="s">
        <v>9</v>
      </c>
      <c r="B3" t="s">
        <v>10</v>
      </c>
      <c r="C3" t="s">
        <v>11</v>
      </c>
      <c r="D3" t="s">
        <v>12</v>
      </c>
      <c r="E3" t="s">
        <v>25</v>
      </c>
      <c r="F3" t="s">
        <v>26</v>
      </c>
    </row>
    <row r="4" spans="1:6" x14ac:dyDescent="0.25">
      <c r="A4" t="s">
        <v>41</v>
      </c>
      <c r="B4" t="s">
        <v>43</v>
      </c>
      <c r="C4" t="s">
        <v>31</v>
      </c>
      <c r="D4" t="s">
        <v>42</v>
      </c>
    </row>
    <row r="5" spans="1:6" x14ac:dyDescent="0.25">
      <c r="A5">
        <v>1</v>
      </c>
      <c r="B5" t="s">
        <v>18</v>
      </c>
      <c r="C5">
        <v>14.337</v>
      </c>
      <c r="D5">
        <v>6641</v>
      </c>
      <c r="E5">
        <f t="shared" ref="E5:E10" si="0">D5/$D$11</f>
        <v>2.2271109933632696E-2</v>
      </c>
      <c r="F5">
        <f t="shared" ref="F5:F10" si="1">E5*100/$E$16</f>
        <v>0.58620248304108535</v>
      </c>
    </row>
    <row r="6" spans="1:6" x14ac:dyDescent="0.25">
      <c r="A6">
        <v>2</v>
      </c>
      <c r="B6" t="s">
        <v>19</v>
      </c>
      <c r="C6">
        <v>16.48</v>
      </c>
      <c r="D6">
        <v>9292</v>
      </c>
      <c r="E6">
        <f t="shared" si="0"/>
        <v>3.1161444587157808E-2</v>
      </c>
      <c r="F6">
        <f t="shared" si="1"/>
        <v>0.8202068171085326</v>
      </c>
    </row>
    <row r="7" spans="1:6" x14ac:dyDescent="0.25">
      <c r="A7">
        <v>3</v>
      </c>
      <c r="B7" t="s">
        <v>38</v>
      </c>
      <c r="C7">
        <v>16.858000000000001</v>
      </c>
      <c r="D7">
        <v>4165</v>
      </c>
      <c r="E7">
        <f t="shared" si="0"/>
        <v>1.3967651388884231E-2</v>
      </c>
      <c r="F7">
        <f t="shared" si="1"/>
        <v>0.36764543620932405</v>
      </c>
    </row>
    <row r="8" spans="1:6" x14ac:dyDescent="0.25">
      <c r="A8">
        <v>4</v>
      </c>
      <c r="B8" t="s">
        <v>39</v>
      </c>
      <c r="C8">
        <v>17.489999999999998</v>
      </c>
      <c r="D8">
        <v>2572</v>
      </c>
      <c r="E8">
        <f t="shared" si="0"/>
        <v>8.625402010134512E-3</v>
      </c>
      <c r="F8">
        <f t="shared" si="1"/>
        <v>0.22703098725819479</v>
      </c>
    </row>
    <row r="9" spans="1:6" x14ac:dyDescent="0.25">
      <c r="A9">
        <v>5</v>
      </c>
      <c r="B9" t="s">
        <v>20</v>
      </c>
      <c r="C9">
        <v>18.47</v>
      </c>
      <c r="D9">
        <v>111554</v>
      </c>
      <c r="E9">
        <f t="shared" si="0"/>
        <v>0.3741050139341156</v>
      </c>
      <c r="F9">
        <f t="shared" si="1"/>
        <v>9.8468953159411594</v>
      </c>
    </row>
    <row r="10" spans="1:6" x14ac:dyDescent="0.25">
      <c r="A10">
        <v>6</v>
      </c>
      <c r="B10" t="s">
        <v>21</v>
      </c>
      <c r="C10">
        <v>18.736000000000001</v>
      </c>
      <c r="D10">
        <v>576565</v>
      </c>
      <c r="E10">
        <f t="shared" si="0"/>
        <v>1.93355556375319</v>
      </c>
      <c r="F10">
        <f t="shared" si="1"/>
        <v>50.893515228818458</v>
      </c>
    </row>
    <row r="11" spans="1:6" x14ac:dyDescent="0.25">
      <c r="A11">
        <v>7</v>
      </c>
      <c r="B11" t="s">
        <v>22</v>
      </c>
      <c r="C11">
        <v>19.411000000000001</v>
      </c>
      <c r="D11">
        <v>298189</v>
      </c>
    </row>
    <row r="12" spans="1:6" x14ac:dyDescent="0.25">
      <c r="A12">
        <v>8</v>
      </c>
      <c r="B12" t="s">
        <v>23</v>
      </c>
      <c r="C12">
        <v>20.391999999999999</v>
      </c>
      <c r="D12">
        <v>53314</v>
      </c>
      <c r="E12">
        <f>D12/$D$11</f>
        <v>0.17879264493324704</v>
      </c>
      <c r="F12">
        <f>E12*100/$E$16</f>
        <v>4.7060381239048983</v>
      </c>
    </row>
    <row r="13" spans="1:6" x14ac:dyDescent="0.25">
      <c r="A13">
        <v>9</v>
      </c>
      <c r="B13" t="s">
        <v>33</v>
      </c>
      <c r="C13">
        <v>20.623000000000001</v>
      </c>
      <c r="D13">
        <v>345307</v>
      </c>
      <c r="E13">
        <f>D13/$D$11</f>
        <v>1.1580138771047892</v>
      </c>
      <c r="F13">
        <f>E13*100/$E$16</f>
        <v>30.480322362817056</v>
      </c>
    </row>
    <row r="14" spans="1:6" x14ac:dyDescent="0.25">
      <c r="A14">
        <v>10</v>
      </c>
      <c r="B14" t="s">
        <v>32</v>
      </c>
      <c r="C14">
        <v>20.683</v>
      </c>
      <c r="D14">
        <v>46145</v>
      </c>
      <c r="E14">
        <f>D14/$D$11</f>
        <v>0.15475084593999108</v>
      </c>
      <c r="F14">
        <f>E14*100/$E$16</f>
        <v>4.0732289685184293</v>
      </c>
    </row>
    <row r="15" spans="1:6" x14ac:dyDescent="0.25">
      <c r="B15" t="s">
        <v>30</v>
      </c>
      <c r="C15" t="s">
        <v>29</v>
      </c>
      <c r="D15" t="s">
        <v>17</v>
      </c>
      <c r="F15" t="s">
        <v>27</v>
      </c>
    </row>
    <row r="16" spans="1:6" x14ac:dyDescent="0.25">
      <c r="B16" t="s">
        <v>28</v>
      </c>
      <c r="E16">
        <f>SUM(E9:E14)</f>
        <v>3.7992179456653328</v>
      </c>
      <c r="F16">
        <f>SUM(F9:F14)</f>
        <v>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C12" sqref="C12"/>
    </sheetView>
  </sheetViews>
  <sheetFormatPr defaultRowHeight="15" x14ac:dyDescent="0.25"/>
  <cols>
    <col min="3" max="3" width="21" bestFit="1" customWidth="1"/>
  </cols>
  <sheetData>
    <row r="1" spans="2:7" x14ac:dyDescent="0.25">
      <c r="B1" t="s">
        <v>5</v>
      </c>
      <c r="C1" t="s">
        <v>127</v>
      </c>
    </row>
    <row r="2" spans="2:7" x14ac:dyDescent="0.25">
      <c r="B2" t="s">
        <v>6</v>
      </c>
      <c r="C2" t="s">
        <v>117</v>
      </c>
      <c r="D2" t="s">
        <v>4</v>
      </c>
      <c r="E2" t="s">
        <v>8</v>
      </c>
    </row>
    <row r="3" spans="2:7" x14ac:dyDescent="0.25">
      <c r="B3" t="s">
        <v>9</v>
      </c>
      <c r="C3" t="s">
        <v>118</v>
      </c>
      <c r="D3" t="s">
        <v>11</v>
      </c>
      <c r="E3" t="s">
        <v>12</v>
      </c>
      <c r="F3" t="s">
        <v>25</v>
      </c>
      <c r="G3" t="s">
        <v>26</v>
      </c>
    </row>
    <row r="4" spans="2:7" x14ac:dyDescent="0.25">
      <c r="B4" t="s">
        <v>16</v>
      </c>
      <c r="C4" t="s">
        <v>15</v>
      </c>
      <c r="D4" t="s">
        <v>34</v>
      </c>
      <c r="E4" t="s">
        <v>15</v>
      </c>
    </row>
    <row r="5" spans="2:7" x14ac:dyDescent="0.25">
      <c r="B5">
        <v>1</v>
      </c>
      <c r="C5" t="s">
        <v>20</v>
      </c>
      <c r="D5">
        <v>18.47</v>
      </c>
      <c r="E5">
        <v>674420</v>
      </c>
      <c r="F5">
        <f>E5/$E$7</f>
        <v>2.4036467057758517</v>
      </c>
      <c r="G5">
        <f t="shared" ref="G5:G15" si="0">F5*100/$F$17</f>
        <v>16.945187812389371</v>
      </c>
    </row>
    <row r="6" spans="2:7" x14ac:dyDescent="0.25">
      <c r="B6">
        <v>2</v>
      </c>
      <c r="C6" t="s">
        <v>21</v>
      </c>
      <c r="D6">
        <v>18.693000000000001</v>
      </c>
      <c r="E6">
        <v>46712</v>
      </c>
      <c r="F6">
        <f>E6/$E$7</f>
        <v>0.1664825256074873</v>
      </c>
      <c r="G6">
        <f t="shared" si="0"/>
        <v>1.1736656876906559</v>
      </c>
    </row>
    <row r="7" spans="2:7" x14ac:dyDescent="0.25">
      <c r="B7">
        <v>3</v>
      </c>
      <c r="C7" t="s">
        <v>22</v>
      </c>
      <c r="D7">
        <v>19.384</v>
      </c>
      <c r="E7">
        <v>280582</v>
      </c>
      <c r="G7">
        <f t="shared" si="0"/>
        <v>0</v>
      </c>
    </row>
    <row r="8" spans="2:7" x14ac:dyDescent="0.25">
      <c r="B8">
        <v>4</v>
      </c>
      <c r="C8" t="s">
        <v>57</v>
      </c>
      <c r="D8">
        <v>19.582999999999998</v>
      </c>
      <c r="E8">
        <v>8742</v>
      </c>
      <c r="F8">
        <f t="shared" ref="F8:F15" si="1">E8/$E$7</f>
        <v>3.1156667213149809E-2</v>
      </c>
      <c r="G8">
        <f t="shared" si="0"/>
        <v>0.21964774451515059</v>
      </c>
    </row>
    <row r="9" spans="2:7" x14ac:dyDescent="0.25">
      <c r="B9">
        <v>5</v>
      </c>
      <c r="C9" t="s">
        <v>23</v>
      </c>
      <c r="D9">
        <v>20.396000000000001</v>
      </c>
      <c r="E9">
        <v>100209</v>
      </c>
      <c r="F9">
        <f t="shared" si="1"/>
        <v>0.35714693030914313</v>
      </c>
      <c r="G9">
        <f t="shared" si="0"/>
        <v>2.517808376815228</v>
      </c>
    </row>
    <row r="10" spans="2:7" x14ac:dyDescent="0.25">
      <c r="B10">
        <v>6</v>
      </c>
      <c r="C10" t="s">
        <v>33</v>
      </c>
      <c r="D10">
        <v>20.672999999999998</v>
      </c>
      <c r="E10">
        <v>2736282</v>
      </c>
      <c r="F10">
        <f t="shared" si="1"/>
        <v>9.7521651424538991</v>
      </c>
      <c r="G10">
        <f t="shared" si="0"/>
        <v>68.750648553809796</v>
      </c>
    </row>
    <row r="11" spans="2:7" x14ac:dyDescent="0.25">
      <c r="B11">
        <v>7</v>
      </c>
      <c r="C11" t="s">
        <v>32</v>
      </c>
      <c r="D11">
        <v>20.701000000000001</v>
      </c>
      <c r="E11">
        <v>98175</v>
      </c>
      <c r="F11">
        <f t="shared" si="1"/>
        <v>0.34989771261164293</v>
      </c>
      <c r="G11">
        <f t="shared" si="0"/>
        <v>2.4667029647420393</v>
      </c>
    </row>
    <row r="12" spans="2:7" x14ac:dyDescent="0.25">
      <c r="B12">
        <v>8</v>
      </c>
      <c r="C12" t="s">
        <v>104</v>
      </c>
      <c r="D12">
        <v>21.117000000000001</v>
      </c>
      <c r="E12">
        <v>279348</v>
      </c>
      <c r="F12">
        <f t="shared" si="1"/>
        <v>0.9956019987026965</v>
      </c>
      <c r="G12">
        <f t="shared" si="0"/>
        <v>7.0187780982404817</v>
      </c>
    </row>
    <row r="13" spans="2:7" x14ac:dyDescent="0.25">
      <c r="B13">
        <v>9</v>
      </c>
      <c r="C13" t="s">
        <v>85</v>
      </c>
      <c r="D13">
        <v>21.902000000000001</v>
      </c>
      <c r="E13">
        <v>21818</v>
      </c>
      <c r="F13">
        <f t="shared" si="1"/>
        <v>7.7759799274365424E-2</v>
      </c>
      <c r="G13">
        <f t="shared" si="0"/>
        <v>0.54818971514888526</v>
      </c>
    </row>
    <row r="14" spans="2:7" x14ac:dyDescent="0.25">
      <c r="B14">
        <v>10</v>
      </c>
      <c r="C14" t="s">
        <v>106</v>
      </c>
      <c r="D14">
        <v>22.940999999999999</v>
      </c>
      <c r="E14">
        <v>9518</v>
      </c>
      <c r="F14">
        <f t="shared" si="1"/>
        <v>3.3922347121340644E-2</v>
      </c>
      <c r="G14">
        <f t="shared" si="0"/>
        <v>0.23914518786264052</v>
      </c>
    </row>
    <row r="15" spans="2:7" x14ac:dyDescent="0.25">
      <c r="B15">
        <v>11</v>
      </c>
      <c r="C15" t="s">
        <v>107</v>
      </c>
      <c r="D15">
        <v>23.268000000000001</v>
      </c>
      <c r="E15">
        <v>4785</v>
      </c>
      <c r="F15">
        <f t="shared" si="1"/>
        <v>1.7053838093676714E-2</v>
      </c>
      <c r="G15">
        <f t="shared" si="0"/>
        <v>0.12022585878574646</v>
      </c>
    </row>
    <row r="16" spans="2:7" x14ac:dyDescent="0.25">
      <c r="C16" t="s">
        <v>17</v>
      </c>
      <c r="D16" t="s">
        <v>34</v>
      </c>
      <c r="E16" t="s">
        <v>17</v>
      </c>
      <c r="G16" t="s">
        <v>27</v>
      </c>
    </row>
    <row r="17" spans="6:7" x14ac:dyDescent="0.25">
      <c r="F17">
        <f>SUM(F5:F15)</f>
        <v>14.184833667163254</v>
      </c>
      <c r="G17">
        <f>SUM(G5:G15)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6" workbookViewId="0">
      <selection activeCell="F11" sqref="F11"/>
    </sheetView>
  </sheetViews>
  <sheetFormatPr defaultRowHeight="15" x14ac:dyDescent="0.25"/>
  <cols>
    <col min="2" max="2" width="27.1406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55</v>
      </c>
      <c r="B2" t="s">
        <v>54</v>
      </c>
      <c r="C2" t="s">
        <v>51</v>
      </c>
      <c r="D2" t="s">
        <v>53</v>
      </c>
    </row>
    <row r="3" spans="1:6" x14ac:dyDescent="0.25">
      <c r="A3" t="s">
        <v>2</v>
      </c>
      <c r="B3" t="s">
        <v>52</v>
      </c>
      <c r="C3" t="s">
        <v>51</v>
      </c>
      <c r="D3" t="s">
        <v>50</v>
      </c>
    </row>
    <row r="4" spans="1:6" x14ac:dyDescent="0.25">
      <c r="A4" t="s">
        <v>3</v>
      </c>
      <c r="B4" t="s">
        <v>49</v>
      </c>
    </row>
    <row r="6" spans="1:6" x14ac:dyDescent="0.25">
      <c r="A6" t="s">
        <v>48</v>
      </c>
      <c r="B6" t="s">
        <v>47</v>
      </c>
      <c r="C6" t="s">
        <v>46</v>
      </c>
      <c r="D6" t="s">
        <v>45</v>
      </c>
    </row>
    <row r="7" spans="1:6" x14ac:dyDescent="0.25">
      <c r="C7" t="s">
        <v>5</v>
      </c>
    </row>
    <row r="8" spans="1:6" x14ac:dyDescent="0.25">
      <c r="A8" t="s">
        <v>6</v>
      </c>
      <c r="B8" t="s">
        <v>6</v>
      </c>
      <c r="C8" t="s">
        <v>4</v>
      </c>
      <c r="D8" t="s">
        <v>8</v>
      </c>
    </row>
    <row r="9" spans="1:6" x14ac:dyDescent="0.25">
      <c r="A9" t="s">
        <v>9</v>
      </c>
      <c r="B9" t="s">
        <v>10</v>
      </c>
      <c r="C9" t="s">
        <v>11</v>
      </c>
      <c r="D9" t="s">
        <v>12</v>
      </c>
      <c r="E9" t="s">
        <v>25</v>
      </c>
      <c r="F9" t="s">
        <v>26</v>
      </c>
    </row>
    <row r="10" spans="1:6" x14ac:dyDescent="0.25">
      <c r="A10" t="s">
        <v>16</v>
      </c>
      <c r="B10" t="s">
        <v>30</v>
      </c>
      <c r="C10" t="s">
        <v>34</v>
      </c>
      <c r="D10" t="s">
        <v>15</v>
      </c>
    </row>
    <row r="11" spans="1:6" x14ac:dyDescent="0.25">
      <c r="A11">
        <v>1</v>
      </c>
      <c r="B11" t="s">
        <v>18</v>
      </c>
      <c r="C11" s="2">
        <v>14314</v>
      </c>
      <c r="D11">
        <v>3690</v>
      </c>
      <c r="E11">
        <f>D11/$D$16</f>
        <v>1.3539446020173408E-2</v>
      </c>
      <c r="F11">
        <f>E11*100/$E$21</f>
        <v>0.42007718491365081</v>
      </c>
    </row>
    <row r="12" spans="1:6" x14ac:dyDescent="0.25">
      <c r="A12">
        <v>2</v>
      </c>
      <c r="B12" t="s">
        <v>19</v>
      </c>
      <c r="C12" s="2">
        <v>16445</v>
      </c>
      <c r="D12">
        <v>5383</v>
      </c>
      <c r="E12">
        <f>D12/$D$16</f>
        <v>1.975144659257275E-2</v>
      </c>
      <c r="F12">
        <f>E12*100/$E$21</f>
        <v>0.61281178492958854</v>
      </c>
    </row>
    <row r="13" spans="1:6" x14ac:dyDescent="0.25">
      <c r="A13">
        <v>3</v>
      </c>
      <c r="B13" t="s">
        <v>39</v>
      </c>
      <c r="C13" s="2">
        <v>17450</v>
      </c>
      <c r="D13">
        <v>5127</v>
      </c>
      <c r="E13">
        <f>D13/$D$16</f>
        <v>1.8812124592257198E-2</v>
      </c>
      <c r="F13">
        <f>E13*100/$E$21</f>
        <v>0.58366821871335706</v>
      </c>
    </row>
    <row r="14" spans="1:6" x14ac:dyDescent="0.25">
      <c r="A14">
        <v>4</v>
      </c>
      <c r="B14" t="s">
        <v>20</v>
      </c>
      <c r="C14" s="2">
        <v>18424</v>
      </c>
      <c r="D14">
        <v>82375</v>
      </c>
      <c r="E14">
        <f>D14/$D$16</f>
        <v>0.30225253818747544</v>
      </c>
      <c r="F14">
        <f>E14*100/$E$21</f>
        <v>9.3777393244612401</v>
      </c>
    </row>
    <row r="15" spans="1:6" x14ac:dyDescent="0.25">
      <c r="A15">
        <v>5</v>
      </c>
      <c r="B15" t="s">
        <v>21</v>
      </c>
      <c r="C15" s="2">
        <v>18688</v>
      </c>
      <c r="D15">
        <v>473161</v>
      </c>
      <c r="E15">
        <f>D15/$D$16</f>
        <v>1.7361349101222954</v>
      </c>
      <c r="F15">
        <f>E15*100/$E$21</f>
        <v>53.865620837649836</v>
      </c>
    </row>
    <row r="16" spans="1:6" x14ac:dyDescent="0.25">
      <c r="A16">
        <v>6</v>
      </c>
      <c r="B16" t="s">
        <v>22</v>
      </c>
      <c r="C16" s="2">
        <v>19366</v>
      </c>
      <c r="D16">
        <v>272537</v>
      </c>
    </row>
    <row r="17" spans="1:6" x14ac:dyDescent="0.25">
      <c r="A17">
        <v>7</v>
      </c>
      <c r="B17" t="s">
        <v>23</v>
      </c>
      <c r="C17" s="2">
        <v>20337</v>
      </c>
      <c r="D17">
        <v>36019</v>
      </c>
      <c r="E17">
        <f>D17/$D$16</f>
        <v>0.13216187159908563</v>
      </c>
      <c r="F17">
        <f>E17*100/$E$21</f>
        <v>4.1004769982126792</v>
      </c>
    </row>
    <row r="18" spans="1:6" x14ac:dyDescent="0.25">
      <c r="A18">
        <v>8</v>
      </c>
      <c r="B18" t="s">
        <v>33</v>
      </c>
      <c r="C18" s="2">
        <v>20562</v>
      </c>
      <c r="D18">
        <v>228903</v>
      </c>
      <c r="E18">
        <f>D18/$D$16</f>
        <v>0.83989696811809034</v>
      </c>
      <c r="F18">
        <f>E18*100/$E$21</f>
        <v>26.058788037476802</v>
      </c>
    </row>
    <row r="19" spans="1:6" x14ac:dyDescent="0.25">
      <c r="A19">
        <v>9</v>
      </c>
      <c r="B19" t="s">
        <v>32</v>
      </c>
      <c r="C19" s="2">
        <v>20625</v>
      </c>
      <c r="D19">
        <v>43752</v>
      </c>
      <c r="E19">
        <f>D19/$D$16</f>
        <v>0.16053600061643006</v>
      </c>
      <c r="F19">
        <f>E19*100/$E$21</f>
        <v>4.9808176136428317</v>
      </c>
    </row>
    <row r="20" spans="1:6" x14ac:dyDescent="0.25">
      <c r="B20" t="s">
        <v>30</v>
      </c>
      <c r="C20" t="s">
        <v>34</v>
      </c>
      <c r="D20" t="s">
        <v>17</v>
      </c>
      <c r="F20" t="s">
        <v>27</v>
      </c>
    </row>
    <row r="21" spans="1:6" x14ac:dyDescent="0.25">
      <c r="B21" t="s">
        <v>28</v>
      </c>
      <c r="D21">
        <v>47214833</v>
      </c>
      <c r="E21">
        <f>SUM(E11:E19)</f>
        <v>3.2230853058483806</v>
      </c>
      <c r="F21">
        <f>SUM(F11:F19)</f>
        <v>99.999999999999986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5" sqref="F5"/>
    </sheetView>
  </sheetViews>
  <sheetFormatPr defaultRowHeight="15" x14ac:dyDescent="0.25"/>
  <cols>
    <col min="2" max="2" width="27.140625" bestFit="1" customWidth="1"/>
    <col min="5" max="5" width="12" bestFit="1" customWidth="1"/>
  </cols>
  <sheetData>
    <row r="1" spans="1:6" x14ac:dyDescent="0.25">
      <c r="C1" t="s">
        <v>5</v>
      </c>
    </row>
    <row r="2" spans="1:6" x14ac:dyDescent="0.25">
      <c r="A2" t="s">
        <v>6</v>
      </c>
      <c r="B2" t="s">
        <v>6</v>
      </c>
      <c r="C2" t="s">
        <v>4</v>
      </c>
      <c r="D2" t="s">
        <v>8</v>
      </c>
    </row>
    <row r="3" spans="1:6" x14ac:dyDescent="0.25">
      <c r="A3" t="s">
        <v>9</v>
      </c>
      <c r="B3" t="s">
        <v>10</v>
      </c>
      <c r="C3" t="s">
        <v>11</v>
      </c>
      <c r="D3" t="s">
        <v>12</v>
      </c>
      <c r="E3" t="s">
        <v>25</v>
      </c>
      <c r="F3" t="s">
        <v>26</v>
      </c>
    </row>
    <row r="4" spans="1:6" x14ac:dyDescent="0.25">
      <c r="A4" t="s">
        <v>58</v>
      </c>
      <c r="B4" t="s">
        <v>60</v>
      </c>
      <c r="C4" t="s">
        <v>34</v>
      </c>
      <c r="D4" t="s">
        <v>42</v>
      </c>
    </row>
    <row r="5" spans="1:6" x14ac:dyDescent="0.25">
      <c r="A5">
        <v>1</v>
      </c>
      <c r="B5" t="s">
        <v>18</v>
      </c>
      <c r="C5">
        <v>14.326000000000001</v>
      </c>
      <c r="D5">
        <v>4409</v>
      </c>
      <c r="E5">
        <f>D5/$D$10</f>
        <v>1.5463339015031951E-2</v>
      </c>
      <c r="F5">
        <f>E5*100/$E$15</f>
        <v>0.48496434538612909</v>
      </c>
    </row>
    <row r="6" spans="1:6" x14ac:dyDescent="0.25">
      <c r="A6">
        <v>2</v>
      </c>
      <c r="B6" t="s">
        <v>19</v>
      </c>
      <c r="C6">
        <v>16.459</v>
      </c>
      <c r="D6">
        <v>6436</v>
      </c>
      <c r="E6">
        <f>D6/$D$10</f>
        <v>2.2572476729586219E-2</v>
      </c>
      <c r="F6">
        <f>E6*100/$E$15</f>
        <v>0.70792255089705747</v>
      </c>
    </row>
    <row r="7" spans="1:6" x14ac:dyDescent="0.25">
      <c r="A7">
        <v>3</v>
      </c>
      <c r="B7" t="s">
        <v>39</v>
      </c>
      <c r="C7">
        <v>17.465</v>
      </c>
      <c r="D7">
        <v>5365</v>
      </c>
      <c r="E7">
        <f>D7/$D$10</f>
        <v>1.8816242643603178E-2</v>
      </c>
      <c r="F7">
        <f>E7*100/$E$15</f>
        <v>0.59011878271639429</v>
      </c>
    </row>
    <row r="8" spans="1:6" x14ac:dyDescent="0.25">
      <c r="A8">
        <v>4</v>
      </c>
      <c r="B8" t="s">
        <v>20</v>
      </c>
      <c r="C8">
        <v>18.440999999999999</v>
      </c>
      <c r="D8">
        <v>84645</v>
      </c>
      <c r="E8">
        <f>D8/$D$10</f>
        <v>0.2968687527619368</v>
      </c>
      <c r="F8">
        <f>E8*100/$E$15</f>
        <v>9.3104574767994759</v>
      </c>
    </row>
    <row r="9" spans="1:6" x14ac:dyDescent="0.25">
      <c r="A9">
        <v>5</v>
      </c>
      <c r="B9" t="s">
        <v>21</v>
      </c>
      <c r="C9">
        <v>18.704999999999998</v>
      </c>
      <c r="D9">
        <v>485658</v>
      </c>
      <c r="E9">
        <f>D9/$D$10</f>
        <v>1.7033101155278718</v>
      </c>
      <c r="F9">
        <f>E9*100/$E$15</f>
        <v>53.419554105587807</v>
      </c>
    </row>
    <row r="10" spans="1:6" x14ac:dyDescent="0.25">
      <c r="A10">
        <v>6</v>
      </c>
      <c r="B10" t="s">
        <v>22</v>
      </c>
      <c r="C10">
        <v>19.382999999999999</v>
      </c>
      <c r="D10">
        <v>285126</v>
      </c>
    </row>
    <row r="11" spans="1:6" x14ac:dyDescent="0.25">
      <c r="A11">
        <v>7</v>
      </c>
      <c r="B11" t="s">
        <v>23</v>
      </c>
      <c r="C11">
        <v>20.356999999999999</v>
      </c>
      <c r="D11">
        <v>37966</v>
      </c>
      <c r="E11">
        <f>D11/$D$10</f>
        <v>0.13315516648779838</v>
      </c>
      <c r="F11">
        <f>E11*100/$E$15</f>
        <v>4.1760390875322697</v>
      </c>
    </row>
    <row r="12" spans="1:6" x14ac:dyDescent="0.25">
      <c r="A12">
        <v>8</v>
      </c>
      <c r="B12" t="s">
        <v>33</v>
      </c>
      <c r="C12">
        <v>20.582000000000001</v>
      </c>
      <c r="D12">
        <v>237040</v>
      </c>
      <c r="E12">
        <f>D12/$D$10</f>
        <v>0.83135175325996225</v>
      </c>
      <c r="F12">
        <f>E12*100/$E$15</f>
        <v>26.073020737203002</v>
      </c>
    </row>
    <row r="13" spans="1:6" x14ac:dyDescent="0.25">
      <c r="A13">
        <v>9</v>
      </c>
      <c r="B13" t="s">
        <v>32</v>
      </c>
      <c r="C13">
        <v>20.643999999999998</v>
      </c>
      <c r="D13">
        <v>47620</v>
      </c>
      <c r="E13">
        <f>D13/$D$10</f>
        <v>0.1670138815821777</v>
      </c>
      <c r="F13">
        <f>E13*100/$E$15</f>
        <v>5.2379229138778562</v>
      </c>
    </row>
    <row r="14" spans="1:6" x14ac:dyDescent="0.25">
      <c r="F14" t="s">
        <v>27</v>
      </c>
    </row>
    <row r="15" spans="1:6" x14ac:dyDescent="0.25">
      <c r="D15">
        <v>47214833</v>
      </c>
      <c r="E15">
        <f>SUM(E5:E13)</f>
        <v>3.1885517280079685</v>
      </c>
      <c r="F15">
        <f>SUM(F5:F13)</f>
        <v>99.999999999999986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5" sqref="F5"/>
    </sheetView>
  </sheetViews>
  <sheetFormatPr defaultRowHeight="15" x14ac:dyDescent="0.25"/>
  <cols>
    <col min="2" max="2" width="20.85546875" bestFit="1" customWidth="1"/>
  </cols>
  <sheetData>
    <row r="1" spans="1:6" x14ac:dyDescent="0.25">
      <c r="C1" t="s">
        <v>5</v>
      </c>
    </row>
    <row r="2" spans="1:6" x14ac:dyDescent="0.25">
      <c r="A2" t="s">
        <v>6</v>
      </c>
      <c r="B2" t="s">
        <v>6</v>
      </c>
      <c r="C2" t="s">
        <v>4</v>
      </c>
      <c r="D2" t="s">
        <v>8</v>
      </c>
    </row>
    <row r="3" spans="1:6" x14ac:dyDescent="0.25">
      <c r="A3" t="s">
        <v>9</v>
      </c>
      <c r="B3" t="s">
        <v>10</v>
      </c>
      <c r="C3" t="s">
        <v>11</v>
      </c>
      <c r="D3" t="s">
        <v>12</v>
      </c>
      <c r="E3" t="s">
        <v>25</v>
      </c>
      <c r="F3" t="s">
        <v>26</v>
      </c>
    </row>
    <row r="4" spans="1:6" x14ac:dyDescent="0.25">
      <c r="A4" t="s">
        <v>41</v>
      </c>
      <c r="B4" t="s">
        <v>43</v>
      </c>
      <c r="C4" t="s">
        <v>34</v>
      </c>
      <c r="D4" t="s">
        <v>36</v>
      </c>
    </row>
    <row r="5" spans="1:6" x14ac:dyDescent="0.25">
      <c r="A5">
        <v>1</v>
      </c>
      <c r="B5" t="s">
        <v>18</v>
      </c>
      <c r="C5">
        <v>14.321999999999999</v>
      </c>
      <c r="D5">
        <v>5266</v>
      </c>
      <c r="E5">
        <f>D5/$D$10</f>
        <v>1.6384108721286584E-2</v>
      </c>
      <c r="F5">
        <f>E5*100/$E$15</f>
        <v>0.41800883009917589</v>
      </c>
    </row>
    <row r="6" spans="1:6" x14ac:dyDescent="0.25">
      <c r="A6">
        <v>2</v>
      </c>
      <c r="B6" t="s">
        <v>19</v>
      </c>
      <c r="C6">
        <v>16.457000000000001</v>
      </c>
      <c r="D6">
        <v>7161</v>
      </c>
      <c r="E6">
        <f>D6/$D$10</f>
        <v>2.2280023272528149E-2</v>
      </c>
      <c r="F6">
        <f>E6*100/$E$15</f>
        <v>0.56843168103687791</v>
      </c>
    </row>
    <row r="7" spans="1:6" x14ac:dyDescent="0.25">
      <c r="A7">
        <v>3</v>
      </c>
      <c r="B7" t="s">
        <v>39</v>
      </c>
      <c r="C7">
        <v>17.463999999999999</v>
      </c>
      <c r="D7">
        <v>4973</v>
      </c>
      <c r="E7">
        <f>D7/$D$10</f>
        <v>1.5472497658746332E-2</v>
      </c>
      <c r="F7">
        <f>E7*100/$E$15</f>
        <v>0.39475083784337289</v>
      </c>
    </row>
    <row r="8" spans="1:6" x14ac:dyDescent="0.25">
      <c r="A8">
        <v>4</v>
      </c>
      <c r="B8" t="s">
        <v>20</v>
      </c>
      <c r="C8">
        <v>18.443999999999999</v>
      </c>
      <c r="D8">
        <v>130819</v>
      </c>
      <c r="E8">
        <f>D8/$D$10</f>
        <v>0.40701722727117162</v>
      </c>
      <c r="F8">
        <f>E8*100/$E$15</f>
        <v>10.384256958743658</v>
      </c>
    </row>
    <row r="9" spans="1:6" x14ac:dyDescent="0.25">
      <c r="A9">
        <v>5</v>
      </c>
      <c r="B9" t="s">
        <v>21</v>
      </c>
      <c r="C9">
        <v>18.709</v>
      </c>
      <c r="D9">
        <v>615177</v>
      </c>
      <c r="E9">
        <f>D9/$D$10</f>
        <v>1.9140005413662966</v>
      </c>
      <c r="F9">
        <f>E9*100/$E$15</f>
        <v>48.832020143167632</v>
      </c>
    </row>
    <row r="10" spans="1:6" x14ac:dyDescent="0.25">
      <c r="A10">
        <v>6</v>
      </c>
      <c r="B10" t="s">
        <v>22</v>
      </c>
      <c r="C10">
        <v>19.382000000000001</v>
      </c>
      <c r="D10">
        <v>321409</v>
      </c>
    </row>
    <row r="11" spans="1:6" x14ac:dyDescent="0.25">
      <c r="A11">
        <v>7</v>
      </c>
      <c r="B11" t="s">
        <v>23</v>
      </c>
      <c r="C11">
        <v>20.355</v>
      </c>
      <c r="D11">
        <v>61662</v>
      </c>
      <c r="E11">
        <f>D11/$D$10</f>
        <v>0.19184901480667935</v>
      </c>
      <c r="F11">
        <f>E11*100/$E$15</f>
        <v>4.8946563770557141</v>
      </c>
    </row>
    <row r="12" spans="1:6" x14ac:dyDescent="0.25">
      <c r="A12">
        <v>8</v>
      </c>
      <c r="B12" t="s">
        <v>33</v>
      </c>
      <c r="C12">
        <v>20.585000000000001</v>
      </c>
      <c r="D12">
        <v>373803</v>
      </c>
      <c r="E12">
        <f>D12/$D$10</f>
        <v>1.1630134812653037</v>
      </c>
      <c r="F12">
        <f>E12*100/$E$15</f>
        <v>29.672038495549234</v>
      </c>
    </row>
    <row r="13" spans="1:6" x14ac:dyDescent="0.25">
      <c r="A13">
        <v>9</v>
      </c>
      <c r="B13" t="s">
        <v>32</v>
      </c>
      <c r="C13">
        <v>20.646000000000001</v>
      </c>
      <c r="D13">
        <v>60921</v>
      </c>
      <c r="E13">
        <f>D13/$D$10</f>
        <v>0.18954354109561339</v>
      </c>
      <c r="F13">
        <f>E13*100/$E$15</f>
        <v>4.835836676504349</v>
      </c>
    </row>
    <row r="14" spans="1:6" x14ac:dyDescent="0.25">
      <c r="F14" t="s">
        <v>27</v>
      </c>
    </row>
    <row r="15" spans="1:6" x14ac:dyDescent="0.25">
      <c r="E15">
        <f>SUM(E5:E13)</f>
        <v>3.9195604354576252</v>
      </c>
      <c r="F15">
        <f>SUM(F5:F13)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5" sqref="A5:A13"/>
    </sheetView>
  </sheetViews>
  <sheetFormatPr defaultRowHeight="15" x14ac:dyDescent="0.25"/>
  <cols>
    <col min="2" max="2" width="20.85546875" bestFit="1" customWidth="1"/>
  </cols>
  <sheetData>
    <row r="1" spans="1:6" x14ac:dyDescent="0.25">
      <c r="C1" t="s">
        <v>5</v>
      </c>
    </row>
    <row r="2" spans="1:6" x14ac:dyDescent="0.25">
      <c r="A2" t="s">
        <v>6</v>
      </c>
      <c r="B2" t="s">
        <v>6</v>
      </c>
      <c r="C2" t="s">
        <v>7</v>
      </c>
      <c r="D2" t="s">
        <v>65</v>
      </c>
    </row>
    <row r="3" spans="1:6" x14ac:dyDescent="0.25">
      <c r="A3" t="s">
        <v>9</v>
      </c>
      <c r="B3" t="s">
        <v>10</v>
      </c>
      <c r="C3" t="s">
        <v>11</v>
      </c>
      <c r="D3" t="s">
        <v>64</v>
      </c>
      <c r="E3" t="s">
        <v>25</v>
      </c>
      <c r="F3" t="s">
        <v>26</v>
      </c>
    </row>
    <row r="4" spans="1:6" x14ac:dyDescent="0.25">
      <c r="A4" t="s">
        <v>61</v>
      </c>
      <c r="B4" t="s">
        <v>63</v>
      </c>
      <c r="C4" t="s">
        <v>31</v>
      </c>
      <c r="D4" t="s">
        <v>62</v>
      </c>
    </row>
    <row r="5" spans="1:6" x14ac:dyDescent="0.25">
      <c r="A5">
        <v>1</v>
      </c>
      <c r="B5" t="s">
        <v>18</v>
      </c>
      <c r="C5">
        <v>14.311</v>
      </c>
      <c r="D5">
        <v>4796</v>
      </c>
      <c r="E5">
        <f>D5/$D$10</f>
        <v>1.6695618270492686E-2</v>
      </c>
      <c r="F5">
        <f>E5*100/$E$15</f>
        <v>0.40433573354983338</v>
      </c>
    </row>
    <row r="6" spans="1:6" x14ac:dyDescent="0.25">
      <c r="A6">
        <v>2</v>
      </c>
      <c r="B6" t="s">
        <v>19</v>
      </c>
      <c r="C6">
        <v>16.443999999999999</v>
      </c>
      <c r="D6">
        <v>6274</v>
      </c>
      <c r="E6">
        <f>D6/$D$10</f>
        <v>2.1840765018571962E-2</v>
      </c>
      <c r="F6">
        <f>E6*100/$E$15</f>
        <v>0.52894128279642505</v>
      </c>
    </row>
    <row r="7" spans="1:6" x14ac:dyDescent="0.25">
      <c r="A7">
        <v>3</v>
      </c>
      <c r="B7" t="s">
        <v>39</v>
      </c>
      <c r="C7">
        <v>17.449000000000002</v>
      </c>
      <c r="D7">
        <v>5446</v>
      </c>
      <c r="E7">
        <f>D7/$D$10</f>
        <v>1.8958368870121596E-2</v>
      </c>
      <c r="F7">
        <f>E7*100/$E$15</f>
        <v>0.45913519702093253</v>
      </c>
    </row>
    <row r="8" spans="1:6" x14ac:dyDescent="0.25">
      <c r="A8">
        <v>4</v>
      </c>
      <c r="B8" t="s">
        <v>20</v>
      </c>
      <c r="C8">
        <v>18.427</v>
      </c>
      <c r="D8">
        <v>120293</v>
      </c>
      <c r="E8">
        <f>D8/$D$10</f>
        <v>0.41875855058640055</v>
      </c>
      <c r="F8">
        <f>E8*100/$E$15</f>
        <v>10.141525937429131</v>
      </c>
    </row>
    <row r="9" spans="1:6" x14ac:dyDescent="0.25">
      <c r="A9">
        <v>5</v>
      </c>
      <c r="B9" t="s">
        <v>21</v>
      </c>
      <c r="C9">
        <v>18.693000000000001</v>
      </c>
      <c r="D9">
        <v>585590</v>
      </c>
      <c r="E9">
        <f>D9/$D$10</f>
        <v>2.0385294209795273</v>
      </c>
      <c r="F9">
        <f>E9*100/$E$15</f>
        <v>49.369258175447648</v>
      </c>
    </row>
    <row r="10" spans="1:6" x14ac:dyDescent="0.25">
      <c r="A10">
        <v>6</v>
      </c>
      <c r="B10" t="s">
        <v>22</v>
      </c>
      <c r="C10">
        <v>19.364999999999998</v>
      </c>
      <c r="D10">
        <v>287261</v>
      </c>
    </row>
    <row r="11" spans="1:6" x14ac:dyDescent="0.25">
      <c r="A11">
        <v>7</v>
      </c>
      <c r="B11" t="s">
        <v>23</v>
      </c>
      <c r="C11">
        <v>20.335000000000001</v>
      </c>
      <c r="D11">
        <v>57338</v>
      </c>
      <c r="E11">
        <f>D11/$D$10</f>
        <v>0.19960245212541905</v>
      </c>
      <c r="F11">
        <f>E11*100/$E$15</f>
        <v>4.8339871330859774</v>
      </c>
    </row>
    <row r="12" spans="1:6" x14ac:dyDescent="0.25">
      <c r="A12">
        <v>8</v>
      </c>
      <c r="B12" t="s">
        <v>33</v>
      </c>
      <c r="C12">
        <v>20.565000000000001</v>
      </c>
      <c r="D12">
        <v>347225</v>
      </c>
      <c r="E12">
        <f>D12/$D$10</f>
        <v>1.2087439645479199</v>
      </c>
      <c r="F12">
        <f>E12*100/$E$15</f>
        <v>29.273451851926794</v>
      </c>
    </row>
    <row r="13" spans="1:6" x14ac:dyDescent="0.25">
      <c r="A13">
        <v>9</v>
      </c>
      <c r="B13" t="s">
        <v>32</v>
      </c>
      <c r="C13">
        <v>20.625</v>
      </c>
      <c r="D13">
        <v>59181</v>
      </c>
      <c r="E13">
        <f>D13/$D$10</f>
        <v>0.20601822036405917</v>
      </c>
      <c r="F13">
        <f>E13*100/$E$15</f>
        <v>4.9893646887432634</v>
      </c>
    </row>
    <row r="14" spans="1:6" x14ac:dyDescent="0.25">
      <c r="F14" t="s">
        <v>27</v>
      </c>
    </row>
    <row r="15" spans="1:6" x14ac:dyDescent="0.25">
      <c r="E15">
        <f>SUM(E5:E13)</f>
        <v>4.129147360762512</v>
      </c>
      <c r="F15">
        <f>SUM(F5:F13)</f>
        <v>100.00000000000001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6" sqref="A6:A13"/>
    </sheetView>
  </sheetViews>
  <sheetFormatPr defaultRowHeight="15" x14ac:dyDescent="0.25"/>
  <cols>
    <col min="2" max="2" width="27.140625" bestFit="1" customWidth="1"/>
  </cols>
  <sheetData>
    <row r="1" spans="1:6" x14ac:dyDescent="0.25">
      <c r="C1" t="s">
        <v>5</v>
      </c>
    </row>
    <row r="2" spans="1:6" x14ac:dyDescent="0.25">
      <c r="A2" t="s">
        <v>6</v>
      </c>
      <c r="B2" t="s">
        <v>6</v>
      </c>
      <c r="C2" t="s">
        <v>4</v>
      </c>
      <c r="D2" t="s">
        <v>65</v>
      </c>
    </row>
    <row r="3" spans="1:6" x14ac:dyDescent="0.25">
      <c r="A3" t="s">
        <v>9</v>
      </c>
      <c r="B3" t="s">
        <v>10</v>
      </c>
      <c r="C3" t="s">
        <v>11</v>
      </c>
      <c r="D3" t="s">
        <v>67</v>
      </c>
      <c r="E3" t="s">
        <v>25</v>
      </c>
      <c r="F3" t="s">
        <v>26</v>
      </c>
    </row>
    <row r="4" spans="1:6" x14ac:dyDescent="0.25">
      <c r="A4" t="s">
        <v>13</v>
      </c>
      <c r="B4" t="s">
        <v>14</v>
      </c>
      <c r="C4" t="s">
        <v>34</v>
      </c>
      <c r="D4" t="s">
        <v>66</v>
      </c>
    </row>
    <row r="5" spans="1:6" x14ac:dyDescent="0.25">
      <c r="A5">
        <v>1</v>
      </c>
      <c r="B5" t="s">
        <v>18</v>
      </c>
      <c r="C5">
        <v>14.332000000000001</v>
      </c>
      <c r="D5">
        <v>4929</v>
      </c>
      <c r="E5">
        <f>D5/$D$10</f>
        <v>1.6378680135575197E-2</v>
      </c>
      <c r="F5">
        <f>E5*100/$E$15</f>
        <v>0.39659805925234537</v>
      </c>
    </row>
    <row r="6" spans="1:6" x14ac:dyDescent="0.25">
      <c r="A6">
        <v>2</v>
      </c>
      <c r="B6" t="s">
        <v>19</v>
      </c>
      <c r="C6">
        <v>16.47</v>
      </c>
      <c r="D6">
        <v>6398</v>
      </c>
      <c r="E6">
        <f>D6/$D$10</f>
        <v>2.1260051837575598E-2</v>
      </c>
      <c r="F6">
        <f>E6*100/$E$15</f>
        <v>0.51479699393315204</v>
      </c>
    </row>
    <row r="7" spans="1:6" x14ac:dyDescent="0.25">
      <c r="A7">
        <v>3</v>
      </c>
      <c r="B7" t="s">
        <v>39</v>
      </c>
      <c r="C7">
        <v>17.477</v>
      </c>
      <c r="D7">
        <v>5997</v>
      </c>
      <c r="E7">
        <f>D7/$D$10</f>
        <v>1.9927560311025452E-2</v>
      </c>
      <c r="F7">
        <f>E7*100/$E$15</f>
        <v>0.4825316618657568</v>
      </c>
    </row>
    <row r="8" spans="1:6" x14ac:dyDescent="0.25">
      <c r="A8">
        <v>4</v>
      </c>
      <c r="B8" t="s">
        <v>20</v>
      </c>
      <c r="C8">
        <v>18.457999999999998</v>
      </c>
      <c r="D8">
        <v>126727</v>
      </c>
      <c r="E8">
        <f>D8/$D$10</f>
        <v>0.42110387452648368</v>
      </c>
      <c r="F8">
        <f>E8*100/$E$15</f>
        <v>10.196730017218904</v>
      </c>
    </row>
    <row r="9" spans="1:6" x14ac:dyDescent="0.25">
      <c r="A9">
        <v>5</v>
      </c>
      <c r="B9" t="s">
        <v>21</v>
      </c>
      <c r="C9">
        <v>18.724</v>
      </c>
      <c r="D9">
        <v>616506</v>
      </c>
      <c r="E9">
        <f>D9/$D$10</f>
        <v>2.0486010500431981</v>
      </c>
      <c r="F9">
        <f>E9*100/$E$15</f>
        <v>49.605413495115947</v>
      </c>
    </row>
    <row r="10" spans="1:6" x14ac:dyDescent="0.25">
      <c r="A10">
        <v>6</v>
      </c>
      <c r="B10" t="s">
        <v>22</v>
      </c>
      <c r="C10">
        <v>19.396999999999998</v>
      </c>
      <c r="D10">
        <v>300940</v>
      </c>
    </row>
    <row r="11" spans="1:6" x14ac:dyDescent="0.25">
      <c r="A11">
        <v>7</v>
      </c>
      <c r="B11" t="s">
        <v>23</v>
      </c>
      <c r="C11">
        <v>20.376999999999999</v>
      </c>
      <c r="D11">
        <v>59150</v>
      </c>
      <c r="E11">
        <f>D11/$D$10</f>
        <v>0.19655080746992756</v>
      </c>
      <c r="F11">
        <f>E11*100/$E$15</f>
        <v>4.7593376353776087</v>
      </c>
    </row>
    <row r="12" spans="1:6" x14ac:dyDescent="0.25">
      <c r="A12">
        <v>8</v>
      </c>
      <c r="B12" t="s">
        <v>33</v>
      </c>
      <c r="C12">
        <v>20.606999999999999</v>
      </c>
      <c r="D12">
        <v>361326</v>
      </c>
      <c r="E12">
        <f>D12/$D$10</f>
        <v>1.2006579384594935</v>
      </c>
      <c r="F12">
        <f>E12*100/$E$15</f>
        <v>29.073075747091288</v>
      </c>
    </row>
    <row r="13" spans="1:6" x14ac:dyDescent="0.25">
      <c r="A13">
        <v>9</v>
      </c>
      <c r="B13" t="s">
        <v>32</v>
      </c>
      <c r="C13">
        <v>20.667000000000002</v>
      </c>
      <c r="D13">
        <v>61787</v>
      </c>
      <c r="E13">
        <f>D13/$D$10</f>
        <v>0.20531335149863761</v>
      </c>
      <c r="F13">
        <f>E13*100/$E$15</f>
        <v>4.9715163901449921</v>
      </c>
    </row>
    <row r="14" spans="1:6" x14ac:dyDescent="0.25">
      <c r="F14" t="s">
        <v>27</v>
      </c>
    </row>
    <row r="15" spans="1:6" x14ac:dyDescent="0.25">
      <c r="E15">
        <f>SUM(E5:E13)</f>
        <v>4.1297933142819172</v>
      </c>
      <c r="F15">
        <f>SUM(F5:F13)</f>
        <v>99.999999999999986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B23" sqref="B23"/>
    </sheetView>
  </sheetViews>
  <sheetFormatPr defaultRowHeight="15" x14ac:dyDescent="0.25"/>
  <cols>
    <col min="2" max="2" width="21" bestFit="1" customWidth="1"/>
  </cols>
  <sheetData>
    <row r="2" spans="1:6" x14ac:dyDescent="0.25">
      <c r="C2" t="s">
        <v>5</v>
      </c>
    </row>
    <row r="3" spans="1:6" x14ac:dyDescent="0.25">
      <c r="A3" t="s">
        <v>6</v>
      </c>
      <c r="B3" t="s">
        <v>6</v>
      </c>
      <c r="C3" t="s">
        <v>7</v>
      </c>
      <c r="D3" t="s">
        <v>8</v>
      </c>
    </row>
    <row r="4" spans="1:6" x14ac:dyDescent="0.25">
      <c r="A4" t="s">
        <v>9</v>
      </c>
      <c r="B4" t="s">
        <v>10</v>
      </c>
      <c r="C4" t="s">
        <v>11</v>
      </c>
      <c r="D4" t="s">
        <v>12</v>
      </c>
      <c r="E4" t="s">
        <v>25</v>
      </c>
      <c r="F4" t="s">
        <v>26</v>
      </c>
    </row>
    <row r="5" spans="1:6" x14ac:dyDescent="0.25">
      <c r="A5" t="s">
        <v>41</v>
      </c>
      <c r="B5" t="s">
        <v>15</v>
      </c>
      <c r="C5" t="s">
        <v>31</v>
      </c>
      <c r="D5" t="s">
        <v>36</v>
      </c>
    </row>
    <row r="6" spans="1:6" x14ac:dyDescent="0.25">
      <c r="A6">
        <v>1</v>
      </c>
      <c r="B6" t="s">
        <v>18</v>
      </c>
      <c r="C6">
        <v>14.324</v>
      </c>
      <c r="D6">
        <v>5012</v>
      </c>
      <c r="E6">
        <f>D6/$D$11</f>
        <v>1.8355074746024654E-2</v>
      </c>
      <c r="F6">
        <f>E6*100/$E$16</f>
        <v>0.48702607999393638</v>
      </c>
    </row>
    <row r="7" spans="1:6" x14ac:dyDescent="0.25">
      <c r="A7">
        <v>2</v>
      </c>
      <c r="B7" t="s">
        <v>19</v>
      </c>
      <c r="C7">
        <v>16.459</v>
      </c>
      <c r="D7">
        <v>6546</v>
      </c>
      <c r="E7">
        <f>D7/$D$11</f>
        <v>2.3972928828307538E-2</v>
      </c>
      <c r="F7">
        <f>E7*100/$E$16</f>
        <v>0.63608793288912757</v>
      </c>
    </row>
    <row r="8" spans="1:6" x14ac:dyDescent="0.25">
      <c r="A8">
        <v>3</v>
      </c>
      <c r="B8" t="s">
        <v>39</v>
      </c>
      <c r="C8">
        <v>17.465</v>
      </c>
      <c r="D8">
        <v>4495</v>
      </c>
      <c r="E8">
        <f>D8/$D$11</f>
        <v>1.6461704106819797E-2</v>
      </c>
      <c r="F8">
        <f>E8*100/$E$16</f>
        <v>0.43678815434412294</v>
      </c>
    </row>
    <row r="9" spans="1:6" x14ac:dyDescent="0.25">
      <c r="A9">
        <v>4</v>
      </c>
      <c r="B9" t="s">
        <v>20</v>
      </c>
      <c r="C9">
        <v>18.443999999999999</v>
      </c>
      <c r="D9">
        <v>108071</v>
      </c>
      <c r="E9">
        <f>D9/$D$11</f>
        <v>0.39578038365475465</v>
      </c>
      <c r="F9">
        <f>E9*100/$E$16</f>
        <v>10.501475556868455</v>
      </c>
    </row>
    <row r="10" spans="1:6" x14ac:dyDescent="0.25">
      <c r="A10">
        <v>5</v>
      </c>
      <c r="B10" t="s">
        <v>21</v>
      </c>
      <c r="C10">
        <v>18.707999999999998</v>
      </c>
      <c r="D10">
        <v>509158</v>
      </c>
      <c r="E10">
        <f>D10/$D$11</f>
        <v>1.8646514659889109</v>
      </c>
      <c r="F10">
        <f>E10*100/$E$16</f>
        <v>49.475902800788646</v>
      </c>
    </row>
    <row r="11" spans="1:6" x14ac:dyDescent="0.25">
      <c r="A11">
        <v>6</v>
      </c>
      <c r="B11" t="s">
        <v>22</v>
      </c>
      <c r="C11">
        <v>19.382999999999999</v>
      </c>
      <c r="D11">
        <v>273058</v>
      </c>
    </row>
    <row r="12" spans="1:6" x14ac:dyDescent="0.25">
      <c r="A12">
        <v>7</v>
      </c>
      <c r="B12" t="s">
        <v>23</v>
      </c>
      <c r="C12">
        <v>20.36</v>
      </c>
      <c r="D12">
        <v>50005</v>
      </c>
      <c r="E12">
        <f>D12/$D$11</f>
        <v>0.18312959151535571</v>
      </c>
      <c r="F12">
        <f>E12*100/$E$16</f>
        <v>4.8590860195723851</v>
      </c>
    </row>
    <row r="13" spans="1:6" x14ac:dyDescent="0.25">
      <c r="A13">
        <v>8</v>
      </c>
      <c r="B13" t="s">
        <v>33</v>
      </c>
      <c r="C13">
        <v>20.587</v>
      </c>
      <c r="D13">
        <v>293350</v>
      </c>
      <c r="E13">
        <f>D13/$D$11</f>
        <v>1.0743138820323888</v>
      </c>
      <c r="F13">
        <f>E13*100/$E$16</f>
        <v>28.505407136117569</v>
      </c>
    </row>
    <row r="14" spans="1:6" x14ac:dyDescent="0.25">
      <c r="A14">
        <v>9</v>
      </c>
      <c r="B14" t="s">
        <v>32</v>
      </c>
      <c r="C14">
        <v>20.648</v>
      </c>
      <c r="D14">
        <v>52466</v>
      </c>
      <c r="E14">
        <f>D14/$D$11</f>
        <v>0.19214232873601944</v>
      </c>
      <c r="F14">
        <f>E14*100/$E$16</f>
        <v>5.0982263194257511</v>
      </c>
    </row>
    <row r="15" spans="1:6" x14ac:dyDescent="0.25">
      <c r="B15" t="s">
        <v>15</v>
      </c>
      <c r="C15" t="s">
        <v>29</v>
      </c>
      <c r="D15" t="s">
        <v>35</v>
      </c>
      <c r="F15" t="s">
        <v>27</v>
      </c>
    </row>
    <row r="16" spans="1:6" x14ac:dyDescent="0.25">
      <c r="D16">
        <v>45934352</v>
      </c>
      <c r="E16">
        <f>SUM(E6:E14)</f>
        <v>3.7688073596085818</v>
      </c>
      <c r="F16">
        <f>SUM(F6:F14)</f>
        <v>99.999999999999986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4" sqref="F14"/>
    </sheetView>
  </sheetViews>
  <sheetFormatPr defaultRowHeight="15" x14ac:dyDescent="0.25"/>
  <cols>
    <col min="2" max="2" width="27" bestFit="1" customWidth="1"/>
  </cols>
  <sheetData>
    <row r="1" spans="1:6" x14ac:dyDescent="0.25">
      <c r="C1" t="s">
        <v>83</v>
      </c>
    </row>
    <row r="2" spans="1:6" x14ac:dyDescent="0.25">
      <c r="A2" t="s">
        <v>6</v>
      </c>
      <c r="B2" t="s">
        <v>6</v>
      </c>
      <c r="C2" t="s">
        <v>82</v>
      </c>
      <c r="D2" t="s">
        <v>65</v>
      </c>
    </row>
    <row r="3" spans="1:6" x14ac:dyDescent="0.25">
      <c r="A3" t="s">
        <v>9</v>
      </c>
      <c r="B3" t="s">
        <v>10</v>
      </c>
      <c r="C3" t="s">
        <v>81</v>
      </c>
      <c r="D3" t="s">
        <v>67</v>
      </c>
      <c r="E3" t="s">
        <v>25</v>
      </c>
      <c r="F3" t="s">
        <v>26</v>
      </c>
    </row>
    <row r="4" spans="1:6" x14ac:dyDescent="0.25">
      <c r="A4" t="s">
        <v>41</v>
      </c>
      <c r="B4" t="s">
        <v>43</v>
      </c>
      <c r="C4" t="s">
        <v>59</v>
      </c>
      <c r="D4" t="s">
        <v>80</v>
      </c>
    </row>
    <row r="5" spans="1:6" x14ac:dyDescent="0.25">
      <c r="A5">
        <v>1</v>
      </c>
      <c r="B5" t="s">
        <v>19</v>
      </c>
      <c r="C5" t="s">
        <v>79</v>
      </c>
      <c r="D5">
        <v>8136</v>
      </c>
      <c r="E5">
        <f>D5/$D$11</f>
        <v>2.9158782040254603E-2</v>
      </c>
      <c r="F5">
        <f>E5*100/$E$16</f>
        <v>2.1321145828146744</v>
      </c>
    </row>
    <row r="6" spans="1:6" x14ac:dyDescent="0.25">
      <c r="A6">
        <v>2</v>
      </c>
      <c r="B6" t="s">
        <v>38</v>
      </c>
      <c r="C6" t="s">
        <v>78</v>
      </c>
      <c r="D6">
        <v>4283</v>
      </c>
      <c r="E6">
        <f>D6/$D$11</f>
        <v>1.5349934055851826E-2</v>
      </c>
      <c r="F6">
        <f>E6*100/$E$16</f>
        <v>1.1224000440259647</v>
      </c>
    </row>
    <row r="7" spans="1:6" x14ac:dyDescent="0.25">
      <c r="A7">
        <v>3</v>
      </c>
      <c r="B7" t="s">
        <v>39</v>
      </c>
      <c r="C7" t="s">
        <v>77</v>
      </c>
      <c r="D7">
        <v>2651</v>
      </c>
      <c r="E7">
        <f t="shared" ref="E7:E9" si="0">D7/$D$11</f>
        <v>9.5009748265382186E-3</v>
      </c>
      <c r="F7">
        <f t="shared" ref="F7:F9" si="1">E7*100/$E$16</f>
        <v>0.69471924275340469</v>
      </c>
    </row>
    <row r="8" spans="1:6" x14ac:dyDescent="0.25">
      <c r="A8">
        <v>4</v>
      </c>
      <c r="B8" t="s">
        <v>56</v>
      </c>
      <c r="C8" t="s">
        <v>76</v>
      </c>
      <c r="D8">
        <v>3711</v>
      </c>
      <c r="E8">
        <f t="shared" si="0"/>
        <v>1.3299931188714949E-2</v>
      </c>
      <c r="F8">
        <f t="shared" si="1"/>
        <v>0.97250211612896453</v>
      </c>
    </row>
    <row r="9" spans="1:6" x14ac:dyDescent="0.25">
      <c r="A9">
        <v>5</v>
      </c>
      <c r="B9" t="s">
        <v>20</v>
      </c>
      <c r="C9" t="s">
        <v>75</v>
      </c>
      <c r="D9">
        <v>49171</v>
      </c>
      <c r="E9">
        <f t="shared" si="0"/>
        <v>0.17622498423074717</v>
      </c>
      <c r="F9">
        <f t="shared" si="1"/>
        <v>12.885718553537407</v>
      </c>
    </row>
    <row r="10" spans="1:6" x14ac:dyDescent="0.25">
      <c r="A10">
        <v>6</v>
      </c>
      <c r="B10" t="s">
        <v>21</v>
      </c>
      <c r="C10" t="s">
        <v>74</v>
      </c>
      <c r="D10">
        <v>265318</v>
      </c>
      <c r="E10">
        <f>D10/$D$11</f>
        <v>0.95087877745283556</v>
      </c>
      <c r="F10">
        <f>E10*100/$E$16</f>
        <v>69.529053205902613</v>
      </c>
    </row>
    <row r="11" spans="1:6" x14ac:dyDescent="0.25">
      <c r="A11">
        <v>7</v>
      </c>
      <c r="B11" t="s">
        <v>22</v>
      </c>
      <c r="C11" t="s">
        <v>73</v>
      </c>
      <c r="D11">
        <v>279024</v>
      </c>
    </row>
    <row r="12" spans="1:6" x14ac:dyDescent="0.25">
      <c r="A12">
        <v>8</v>
      </c>
      <c r="B12" t="s">
        <v>23</v>
      </c>
      <c r="C12" t="s">
        <v>72</v>
      </c>
      <c r="D12">
        <v>15362</v>
      </c>
      <c r="E12">
        <f>D12/$D$11</f>
        <v>5.5056195882791446E-2</v>
      </c>
      <c r="F12">
        <f>E12*100/$E$16</f>
        <v>4.0257551894295753</v>
      </c>
    </row>
    <row r="13" spans="1:6" x14ac:dyDescent="0.25">
      <c r="A13">
        <v>9</v>
      </c>
      <c r="B13" t="s">
        <v>33</v>
      </c>
      <c r="C13" t="s">
        <v>71</v>
      </c>
      <c r="D13">
        <v>15172</v>
      </c>
      <c r="E13">
        <f>D13/$D$11</f>
        <v>5.4375250874476748E-2</v>
      </c>
      <c r="F13">
        <f>E13*100/$E$16</f>
        <v>3.9759639196735788</v>
      </c>
    </row>
    <row r="14" spans="1:6" x14ac:dyDescent="0.25">
      <c r="A14">
        <v>10</v>
      </c>
      <c r="B14" t="s">
        <v>32</v>
      </c>
      <c r="C14" t="s">
        <v>70</v>
      </c>
      <c r="D14">
        <v>17789</v>
      </c>
      <c r="E14">
        <f>D14/$D$11</f>
        <v>6.3754372383737601E-2</v>
      </c>
      <c r="F14">
        <f>E14*100/$E$16</f>
        <v>4.6617731457338047</v>
      </c>
    </row>
    <row r="15" spans="1:6" x14ac:dyDescent="0.25">
      <c r="F15" t="s">
        <v>27</v>
      </c>
    </row>
    <row r="16" spans="1:6" x14ac:dyDescent="0.25">
      <c r="E16">
        <f>SUM(E5:E14)</f>
        <v>1.3675992029359483</v>
      </c>
      <c r="F16">
        <f>SUM(F5:F14)</f>
        <v>99.999999999999986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20</vt:i4>
      </vt:variant>
    </vt:vector>
  </HeadingPairs>
  <TitlesOfParts>
    <vt:vector size="20" baseType="lpstr">
      <vt:lpstr>183-2</vt:lpstr>
      <vt:lpstr>183-3</vt:lpstr>
      <vt:lpstr>1202-1</vt:lpstr>
      <vt:lpstr>1202-2</vt:lpstr>
      <vt:lpstr>1202-3</vt:lpstr>
      <vt:lpstr>1239-1</vt:lpstr>
      <vt:lpstr>1239-2</vt:lpstr>
      <vt:lpstr>1239-3</vt:lpstr>
      <vt:lpstr>1257-1</vt:lpstr>
      <vt:lpstr>1257-2</vt:lpstr>
      <vt:lpstr>1257-3</vt:lpstr>
      <vt:lpstr>1255-1</vt:lpstr>
      <vt:lpstr>1255-2</vt:lpstr>
      <vt:lpstr>1255-3</vt:lpstr>
      <vt:lpstr>Resumo</vt:lpstr>
      <vt:lpstr>400-FatVal-Front</vt:lpstr>
      <vt:lpstr>400_volatile-Front</vt:lpstr>
      <vt:lpstr>c1-azeite Oliveira da Serra</vt:lpstr>
      <vt:lpstr>c2-azeite Oliveira da Serra</vt:lpstr>
      <vt:lpstr>c3-azeite Oliveira da Serra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dcterms:created xsi:type="dcterms:W3CDTF">2021-11-19T10:19:23Z</dcterms:created>
  <dcterms:modified xsi:type="dcterms:W3CDTF">2022-06-07T11:10:42Z</dcterms:modified>
</cp:coreProperties>
</file>