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V:\03.PJ투입공수\2021년\"/>
    </mc:Choice>
  </mc:AlternateContent>
  <bookViews>
    <workbookView xWindow="0" yWindow="0" windowWidth="28800" windowHeight="11730"/>
  </bookViews>
  <sheets>
    <sheet name="양식" sheetId="11" r:id="rId1"/>
    <sheet name="작성예" sheetId="16" r:id="rId2"/>
    <sheet name="근무일수계산" sheetId="13" state="hidden" r:id="rId3"/>
    <sheet name="기준" sheetId="8" state="hidden" r:id="rId4"/>
    <sheet name="설정" sheetId="10" state="hidden" r:id="rId5"/>
  </sheets>
  <definedNames>
    <definedName name="PROJECT_LIST" localSheetId="0">양식!$C$25:$U$50</definedName>
    <definedName name="PROJECT_LIST" localSheetId="1">작성예!$C$25:$U$50</definedName>
    <definedName name="PROJECT_LIST">양식!$B$25:$U$50</definedName>
    <definedName name="SET_CAL_WORKDAYS">설정!$J$6:$J$10</definedName>
    <definedName name="SET_EX_WORKDAYS">설정!$J$13:$K$19</definedName>
    <definedName name="SET_HOLYDAYLIST" comment="휴일리스트 날짜">설정!$F$5:$G$34</definedName>
    <definedName name="SET_MONTHLY_DAYS">기준!$B$30:$B$41</definedName>
    <definedName name="SET_MONTHLY_EDT">기준!$B$18:$B$29</definedName>
    <definedName name="SET_MONTHLY_SDT">기준!$B$6:$B$17</definedName>
    <definedName name="SET_WORKDAY_CD">설정!$J$13:$J$45</definedName>
    <definedName name="SET_WORKDAYS">설정!$J$5:$K$11</definedName>
    <definedName name="SET_YEAR">기준!$B$2</definedName>
    <definedName name="SET_YEARSTARTDATE">기준!$B$3</definedName>
    <definedName name="WORK_AREA" localSheetId="1">작성예!$A$3:$BK$17</definedName>
    <definedName name="WORK_AREA">양식!$A$3:$BK$17</definedName>
    <definedName name="WORK_DAILY_AREA" comment="투입공수 일별 영역" localSheetId="0">양식!$B$6:$BK$17</definedName>
    <definedName name="WORK_DAILY_AREA" comment="투입공수 일별 영역" localSheetId="1">작성예!$B$6:$BK$17</definedName>
    <definedName name="WORK_DAILY_HDR" comment="일 헤더 영역" localSheetId="0">양식!$B$3:$BK$3</definedName>
    <definedName name="WORK_DAILY_HDR" comment="일 헤더 영역" localSheetId="1">작성예!$B$3:$BK$3</definedName>
    <definedName name="WORK_EFFECT_DAY_AREA" localSheetId="2">근무일수계산!$A$3:$BK$17</definedName>
    <definedName name="WORK_EFFECT_DAY_AREA">#REF!</definedName>
    <definedName name="WORK_M01_AREA" localSheetId="0">양식!$B$6:$BK$6</definedName>
    <definedName name="WORK_M01_AREA" localSheetId="1">작성예!$B$6:$BK$6</definedName>
    <definedName name="WORK_M02_AREA" localSheetId="0">양식!$B$7:$BK$7</definedName>
    <definedName name="WORK_M02_AREA" localSheetId="1">작성예!$B$7:$BK$7</definedName>
    <definedName name="WORK_M03_AREA" localSheetId="0">양식!$B$8:$BK$8</definedName>
    <definedName name="WORK_M03_AREA" localSheetId="1">작성예!$B$8:$BK$8</definedName>
    <definedName name="WORK_M04_AREA" localSheetId="0">양식!$B$9:$BK$9</definedName>
    <definedName name="WORK_M04_AREA" localSheetId="1">작성예!$B$9:$BK$9</definedName>
    <definedName name="WORK_M05_AREA" localSheetId="0">양식!$B$10:$BK$10</definedName>
    <definedName name="WORK_M05_AREA" localSheetId="1">작성예!$B$10:$BK$10</definedName>
    <definedName name="WORK_M06_AREA" localSheetId="0">양식!$B$11:$BK$11</definedName>
    <definedName name="WORK_M06_AREA" localSheetId="1">작성예!$B$11:$BK$11</definedName>
    <definedName name="WORK_M07_AREA" localSheetId="0">양식!$B$12:$BK$12</definedName>
    <definedName name="WORK_M07_AREA" localSheetId="1">작성예!$B$12:$BK$12</definedName>
    <definedName name="WORK_M08_AREA" localSheetId="0">양식!$B$13:$BK$13</definedName>
    <definedName name="WORK_M08_AREA" localSheetId="1">작성예!$B$13:$BK$13</definedName>
    <definedName name="WORK_M09_AREA" localSheetId="0">양식!$B$14:$BK$14</definedName>
    <definedName name="WORK_M09_AREA" localSheetId="1">작성예!$B$14:$BK$14</definedName>
    <definedName name="WORK_M10_AREA" localSheetId="0">양식!$B$15:$BK$15</definedName>
    <definedName name="WORK_M10_AREA" localSheetId="1">작성예!$B$15:$BK$15</definedName>
    <definedName name="WORK_M11_AREA" localSheetId="0">양식!$B$16:$BK$16</definedName>
    <definedName name="WORK_M11_AREA" localSheetId="1">작성예!$B$16:$BK$16</definedName>
    <definedName name="WORK_M12_AREA" localSheetId="0">양식!$B$17:$BK$17</definedName>
    <definedName name="WORK_M12_AREA" localSheetId="1">작성예!$B$17:$BK$17</definedName>
    <definedName name="WORK_MONTH_HDR" comment="월 헤더 영역" localSheetId="0">양식!$A$6:$A$17</definedName>
    <definedName name="WORK_MONTH_HDR" comment="월 헤더 영역" localSheetId="1">작성예!$A$6:$A$17</definedName>
  </definedNames>
  <calcPr calcId="162913"/>
</workbook>
</file>

<file path=xl/calcChain.xml><?xml version="1.0" encoding="utf-8"?>
<calcChain xmlns="http://schemas.openxmlformats.org/spreadsheetml/2006/main">
  <c r="BM17" i="16" l="1"/>
  <c r="A17" i="16"/>
  <c r="BM16" i="16"/>
  <c r="A16" i="16"/>
  <c r="BM15" i="16"/>
  <c r="A15" i="16"/>
  <c r="BM14" i="16"/>
  <c r="A14" i="16"/>
  <c r="BM13" i="16"/>
  <c r="A13" i="16"/>
  <c r="BM12" i="16"/>
  <c r="A12" i="16"/>
  <c r="BM11" i="16"/>
  <c r="A11" i="16"/>
  <c r="BM10" i="16"/>
  <c r="A10" i="16"/>
  <c r="BM9" i="16"/>
  <c r="A9" i="16"/>
  <c r="BM8" i="16"/>
  <c r="A8" i="16"/>
  <c r="BM7" i="16"/>
  <c r="A7" i="16"/>
  <c r="BM6" i="16"/>
  <c r="A6" i="16"/>
  <c r="A1" i="16"/>
  <c r="BM18" i="16" l="1"/>
  <c r="BM17" i="13"/>
  <c r="A17" i="13"/>
  <c r="BM16" i="13"/>
  <c r="A16" i="13"/>
  <c r="BM15" i="13"/>
  <c r="A15" i="13"/>
  <c r="BM14" i="13"/>
  <c r="A14" i="13"/>
  <c r="BM13" i="13"/>
  <c r="A13" i="13"/>
  <c r="BM12" i="13"/>
  <c r="A12" i="13"/>
  <c r="BM11" i="13"/>
  <c r="A11" i="13"/>
  <c r="BM10" i="13"/>
  <c r="A10" i="13"/>
  <c r="BM9" i="13"/>
  <c r="A9" i="13"/>
  <c r="BM8" i="13"/>
  <c r="A8" i="13"/>
  <c r="BM7" i="13"/>
  <c r="A7" i="13"/>
  <c r="BM6" i="13"/>
  <c r="A6" i="13"/>
  <c r="A1" i="13"/>
  <c r="BM18" i="13" l="1"/>
  <c r="BM17" i="11"/>
  <c r="BM16" i="11"/>
  <c r="BM15" i="11"/>
  <c r="BM14" i="11"/>
  <c r="BM13" i="11"/>
  <c r="BM12" i="11"/>
  <c r="BM11" i="11"/>
  <c r="BM10" i="11"/>
  <c r="BM9" i="11"/>
  <c r="BM8" i="11"/>
  <c r="BM7" i="11"/>
  <c r="BM6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1" i="11"/>
  <c r="BD8" i="13" l="1"/>
  <c r="AV8" i="13"/>
  <c r="AN8" i="13"/>
  <c r="AF8" i="13"/>
  <c r="X8" i="13"/>
  <c r="BK8" i="13"/>
  <c r="BC8" i="13"/>
  <c r="AU8" i="13"/>
  <c r="AM8" i="13"/>
  <c r="AE8" i="13"/>
  <c r="W8" i="13"/>
  <c r="O8" i="13"/>
  <c r="BJ8" i="13"/>
  <c r="BB8" i="13"/>
  <c r="AT8" i="13"/>
  <c r="AL8" i="13"/>
  <c r="AD8" i="13"/>
  <c r="V8" i="13"/>
  <c r="BH8" i="13"/>
  <c r="AZ8" i="13"/>
  <c r="AR8" i="13"/>
  <c r="AJ8" i="13"/>
  <c r="AB8" i="13"/>
  <c r="T8" i="13"/>
  <c r="L8" i="13"/>
  <c r="D8" i="13"/>
  <c r="BG8" i="13"/>
  <c r="AQ8" i="13"/>
  <c r="AA8" i="13"/>
  <c r="N8" i="13"/>
  <c r="E8" i="13"/>
  <c r="AY8" i="13"/>
  <c r="S8" i="13"/>
  <c r="BF8" i="13"/>
  <c r="AP8" i="13"/>
  <c r="Z8" i="13"/>
  <c r="M8" i="13"/>
  <c r="C8" i="13"/>
  <c r="BE8" i="13"/>
  <c r="AO8" i="13"/>
  <c r="Y8" i="13"/>
  <c r="K8" i="13"/>
  <c r="B8" i="13"/>
  <c r="AI8" i="13"/>
  <c r="I8" i="13"/>
  <c r="BA8" i="13"/>
  <c r="AK8" i="13"/>
  <c r="U8" i="13"/>
  <c r="J8" i="13"/>
  <c r="AX8" i="13"/>
  <c r="AH8" i="13"/>
  <c r="R8" i="13"/>
  <c r="H8" i="13"/>
  <c r="AC8" i="13"/>
  <c r="Q8" i="13"/>
  <c r="P8" i="13"/>
  <c r="G8" i="13"/>
  <c r="F8" i="13"/>
  <c r="AW8" i="13"/>
  <c r="AS8" i="13"/>
  <c r="BI8" i="13"/>
  <c r="AG8" i="13"/>
  <c r="BD16" i="13"/>
  <c r="AV16" i="13"/>
  <c r="AN16" i="13"/>
  <c r="AF16" i="13"/>
  <c r="X16" i="13"/>
  <c r="P16" i="13"/>
  <c r="H16" i="13"/>
  <c r="BK16" i="13"/>
  <c r="BC16" i="13"/>
  <c r="AU16" i="13"/>
  <c r="AM16" i="13"/>
  <c r="AE16" i="13"/>
  <c r="W16" i="13"/>
  <c r="O16" i="13"/>
  <c r="G16" i="13"/>
  <c r="BJ16" i="13"/>
  <c r="BB16" i="13"/>
  <c r="AT16" i="13"/>
  <c r="AL16" i="13"/>
  <c r="AD16" i="13"/>
  <c r="V16" i="13"/>
  <c r="N16" i="13"/>
  <c r="F16" i="13"/>
  <c r="BH16" i="13"/>
  <c r="AZ16" i="13"/>
  <c r="AR16" i="13"/>
  <c r="AJ16" i="13"/>
  <c r="AB16" i="13"/>
  <c r="T16" i="13"/>
  <c r="L16" i="13"/>
  <c r="D16" i="13"/>
  <c r="BG16" i="13"/>
  <c r="AQ16" i="13"/>
  <c r="AA16" i="13"/>
  <c r="K16" i="13"/>
  <c r="BF16" i="13"/>
  <c r="AP16" i="13"/>
  <c r="Z16" i="13"/>
  <c r="J16" i="13"/>
  <c r="BE16" i="13"/>
  <c r="AO16" i="13"/>
  <c r="Y16" i="13"/>
  <c r="I16" i="13"/>
  <c r="AY16" i="13"/>
  <c r="AI16" i="13"/>
  <c r="C16" i="13"/>
  <c r="BA16" i="13"/>
  <c r="AK16" i="13"/>
  <c r="U16" i="13"/>
  <c r="E16" i="13"/>
  <c r="S16" i="13"/>
  <c r="AX16" i="13"/>
  <c r="AH16" i="13"/>
  <c r="R16" i="13"/>
  <c r="B16" i="13"/>
  <c r="AW16" i="13"/>
  <c r="AG16" i="13"/>
  <c r="Q16" i="13"/>
  <c r="AC16" i="13"/>
  <c r="M16" i="13"/>
  <c r="BI16" i="13"/>
  <c r="AS16" i="13"/>
  <c r="BF9" i="13"/>
  <c r="AX9" i="13"/>
  <c r="AP9" i="13"/>
  <c r="AH9" i="13"/>
  <c r="Z9" i="13"/>
  <c r="R9" i="13"/>
  <c r="J9" i="13"/>
  <c r="B9" i="13"/>
  <c r="BE9" i="13"/>
  <c r="AW9" i="13"/>
  <c r="AO9" i="13"/>
  <c r="AG9" i="13"/>
  <c r="Y9" i="13"/>
  <c r="Q9" i="13"/>
  <c r="I9" i="13"/>
  <c r="BD9" i="13"/>
  <c r="AV9" i="13"/>
  <c r="AN9" i="13"/>
  <c r="AF9" i="13"/>
  <c r="X9" i="13"/>
  <c r="P9" i="13"/>
  <c r="H9" i="13"/>
  <c r="BJ9" i="13"/>
  <c r="BB9" i="13"/>
  <c r="AT9" i="13"/>
  <c r="AL9" i="13"/>
  <c r="AD9" i="13"/>
  <c r="V9" i="13"/>
  <c r="N9" i="13"/>
  <c r="F9" i="13"/>
  <c r="BI9" i="13"/>
  <c r="AS9" i="13"/>
  <c r="AC9" i="13"/>
  <c r="M9" i="13"/>
  <c r="U9" i="13"/>
  <c r="BH9" i="13"/>
  <c r="AR9" i="13"/>
  <c r="AB9" i="13"/>
  <c r="L9" i="13"/>
  <c r="BG9" i="13"/>
  <c r="AQ9" i="13"/>
  <c r="AA9" i="13"/>
  <c r="K9" i="13"/>
  <c r="BA9" i="13"/>
  <c r="AK9" i="13"/>
  <c r="E9" i="13"/>
  <c r="BC9" i="13"/>
  <c r="AM9" i="13"/>
  <c r="W9" i="13"/>
  <c r="G9" i="13"/>
  <c r="AZ9" i="13"/>
  <c r="AJ9" i="13"/>
  <c r="T9" i="13"/>
  <c r="D9" i="13"/>
  <c r="AE9" i="13"/>
  <c r="BK9" i="13"/>
  <c r="S9" i="13"/>
  <c r="O9" i="13"/>
  <c r="C9" i="13"/>
  <c r="AY9" i="13"/>
  <c r="AU9" i="13"/>
  <c r="AI9" i="13"/>
  <c r="BF17" i="13"/>
  <c r="AX17" i="13"/>
  <c r="AP17" i="13"/>
  <c r="AH17" i="13"/>
  <c r="Z17" i="13"/>
  <c r="R17" i="13"/>
  <c r="J17" i="13"/>
  <c r="B17" i="13"/>
  <c r="BE17" i="13"/>
  <c r="AW17" i="13"/>
  <c r="AO17" i="13"/>
  <c r="AG17" i="13"/>
  <c r="Y17" i="13"/>
  <c r="Q17" i="13"/>
  <c r="I17" i="13"/>
  <c r="BD17" i="13"/>
  <c r="AV17" i="13"/>
  <c r="AN17" i="13"/>
  <c r="AF17" i="13"/>
  <c r="X17" i="13"/>
  <c r="P17" i="13"/>
  <c r="H17" i="13"/>
  <c r="BJ17" i="13"/>
  <c r="BB17" i="13"/>
  <c r="AT17" i="13"/>
  <c r="AL17" i="13"/>
  <c r="AD17" i="13"/>
  <c r="V17" i="13"/>
  <c r="N17" i="13"/>
  <c r="F17" i="13"/>
  <c r="BI17" i="13"/>
  <c r="AS17" i="13"/>
  <c r="AC17" i="13"/>
  <c r="M17" i="13"/>
  <c r="BH17" i="13"/>
  <c r="AR17" i="13"/>
  <c r="AB17" i="13"/>
  <c r="L17" i="13"/>
  <c r="BG17" i="13"/>
  <c r="AQ17" i="13"/>
  <c r="AA17" i="13"/>
  <c r="K17" i="13"/>
  <c r="BA17" i="13"/>
  <c r="AK17" i="13"/>
  <c r="U17" i="13"/>
  <c r="BC17" i="13"/>
  <c r="AM17" i="13"/>
  <c r="W17" i="13"/>
  <c r="G17" i="13"/>
  <c r="E17" i="13"/>
  <c r="AZ17" i="13"/>
  <c r="AJ17" i="13"/>
  <c r="T17" i="13"/>
  <c r="D17" i="13"/>
  <c r="AY17" i="13"/>
  <c r="AI17" i="13"/>
  <c r="S17" i="13"/>
  <c r="C17" i="13"/>
  <c r="AU17" i="13"/>
  <c r="AE17" i="13"/>
  <c r="BK17" i="13"/>
  <c r="O17" i="13"/>
  <c r="BJ11" i="13"/>
  <c r="BB11" i="13"/>
  <c r="AT11" i="13"/>
  <c r="AL11" i="13"/>
  <c r="AD11" i="13"/>
  <c r="V11" i="13"/>
  <c r="N11" i="13"/>
  <c r="F11" i="13"/>
  <c r="BI11" i="13"/>
  <c r="BA11" i="13"/>
  <c r="AS11" i="13"/>
  <c r="AK11" i="13"/>
  <c r="AC11" i="13"/>
  <c r="U11" i="13"/>
  <c r="M11" i="13"/>
  <c r="E11" i="13"/>
  <c r="BH11" i="13"/>
  <c r="AZ11" i="13"/>
  <c r="AR11" i="13"/>
  <c r="AJ11" i="13"/>
  <c r="AB11" i="13"/>
  <c r="T11" i="13"/>
  <c r="L11" i="13"/>
  <c r="D11" i="13"/>
  <c r="BF11" i="13"/>
  <c r="AX11" i="13"/>
  <c r="AP11" i="13"/>
  <c r="AH11" i="13"/>
  <c r="Z11" i="13"/>
  <c r="R11" i="13"/>
  <c r="J11" i="13"/>
  <c r="B11" i="13"/>
  <c r="AW11" i="13"/>
  <c r="AG11" i="13"/>
  <c r="Q11" i="13"/>
  <c r="AV11" i="13"/>
  <c r="AF11" i="13"/>
  <c r="P11" i="13"/>
  <c r="I11" i="13"/>
  <c r="BK11" i="13"/>
  <c r="AU11" i="13"/>
  <c r="AE11" i="13"/>
  <c r="O11" i="13"/>
  <c r="AO11" i="13"/>
  <c r="BG11" i="13"/>
  <c r="AQ11" i="13"/>
  <c r="AA11" i="13"/>
  <c r="K11" i="13"/>
  <c r="BE11" i="13"/>
  <c r="Y11" i="13"/>
  <c r="BD11" i="13"/>
  <c r="AN11" i="13"/>
  <c r="X11" i="13"/>
  <c r="H11" i="13"/>
  <c r="BC11" i="13"/>
  <c r="AM11" i="13"/>
  <c r="W11" i="13"/>
  <c r="G11" i="13"/>
  <c r="AI11" i="13"/>
  <c r="S11" i="13"/>
  <c r="AY11" i="13"/>
  <c r="C11" i="13"/>
  <c r="BD12" i="13"/>
  <c r="AV12" i="13"/>
  <c r="AN12" i="13"/>
  <c r="AF12" i="13"/>
  <c r="X12" i="13"/>
  <c r="P12" i="13"/>
  <c r="H12" i="13"/>
  <c r="BK12" i="13"/>
  <c r="BC12" i="13"/>
  <c r="AU12" i="13"/>
  <c r="AM12" i="13"/>
  <c r="AE12" i="13"/>
  <c r="W12" i="13"/>
  <c r="O12" i="13"/>
  <c r="G12" i="13"/>
  <c r="BJ12" i="13"/>
  <c r="BB12" i="13"/>
  <c r="AT12" i="13"/>
  <c r="AL12" i="13"/>
  <c r="AD12" i="13"/>
  <c r="V12" i="13"/>
  <c r="N12" i="13"/>
  <c r="F12" i="13"/>
  <c r="BH12" i="13"/>
  <c r="AZ12" i="13"/>
  <c r="AR12" i="13"/>
  <c r="AJ12" i="13"/>
  <c r="AB12" i="13"/>
  <c r="T12" i="13"/>
  <c r="L12" i="13"/>
  <c r="D12" i="13"/>
  <c r="AY12" i="13"/>
  <c r="AI12" i="13"/>
  <c r="S12" i="13"/>
  <c r="C12" i="13"/>
  <c r="AX12" i="13"/>
  <c r="AH12" i="13"/>
  <c r="R12" i="13"/>
  <c r="B12" i="13"/>
  <c r="AW12" i="13"/>
  <c r="AG12" i="13"/>
  <c r="Q12" i="13"/>
  <c r="AQ12" i="13"/>
  <c r="K12" i="13"/>
  <c r="BI12" i="13"/>
  <c r="AS12" i="13"/>
  <c r="AC12" i="13"/>
  <c r="M12" i="13"/>
  <c r="BG12" i="13"/>
  <c r="AA12" i="13"/>
  <c r="BF12" i="13"/>
  <c r="AP12" i="13"/>
  <c r="Z12" i="13"/>
  <c r="J12" i="13"/>
  <c r="BE12" i="13"/>
  <c r="AO12" i="13"/>
  <c r="Y12" i="13"/>
  <c r="I12" i="13"/>
  <c r="U12" i="13"/>
  <c r="E12" i="13"/>
  <c r="BA12" i="13"/>
  <c r="AK12" i="13"/>
  <c r="BF7" i="13"/>
  <c r="BE7" i="13"/>
  <c r="AW7" i="13"/>
  <c r="AO7" i="13"/>
  <c r="AG7" i="13"/>
  <c r="Y7" i="13"/>
  <c r="Q7" i="13"/>
  <c r="I7" i="13"/>
  <c r="X7" i="13"/>
  <c r="H7" i="13"/>
  <c r="BA7" i="13"/>
  <c r="BD7" i="13"/>
  <c r="AV7" i="13"/>
  <c r="AN7" i="13"/>
  <c r="AF7" i="13"/>
  <c r="P7" i="13"/>
  <c r="BC7" i="13"/>
  <c r="AU7" i="13"/>
  <c r="AM7" i="13"/>
  <c r="AE7" i="13"/>
  <c r="W7" i="13"/>
  <c r="O7" i="13"/>
  <c r="G7" i="13"/>
  <c r="BJ7" i="13"/>
  <c r="BK7" i="13"/>
  <c r="BB7" i="13"/>
  <c r="AT7" i="13"/>
  <c r="AL7" i="13"/>
  <c r="AD7" i="13"/>
  <c r="V7" i="13"/>
  <c r="N7" i="13"/>
  <c r="F7" i="13"/>
  <c r="BI7" i="13"/>
  <c r="AZ7" i="13"/>
  <c r="AR7" i="13"/>
  <c r="AJ7" i="13"/>
  <c r="AB7" i="13"/>
  <c r="T7" i="13"/>
  <c r="L7" i="13"/>
  <c r="D7" i="13"/>
  <c r="AX7" i="13"/>
  <c r="AA7" i="13"/>
  <c r="E7" i="13"/>
  <c r="AS7" i="13"/>
  <c r="Z7" i="13"/>
  <c r="C7" i="13"/>
  <c r="AQ7" i="13"/>
  <c r="U7" i="13"/>
  <c r="B7" i="13"/>
  <c r="AP7" i="13"/>
  <c r="S7" i="13"/>
  <c r="R7" i="13"/>
  <c r="BH7" i="13"/>
  <c r="AI7" i="13"/>
  <c r="M7" i="13"/>
  <c r="BG7" i="13"/>
  <c r="AH7" i="13"/>
  <c r="K7" i="13"/>
  <c r="AY7" i="13"/>
  <c r="J7" i="13"/>
  <c r="AC7" i="13"/>
  <c r="AK7" i="13"/>
  <c r="BJ15" i="13"/>
  <c r="BB15" i="13"/>
  <c r="AT15" i="13"/>
  <c r="AL15" i="13"/>
  <c r="AD15" i="13"/>
  <c r="V15" i="13"/>
  <c r="N15" i="13"/>
  <c r="F15" i="13"/>
  <c r="BI15" i="13"/>
  <c r="BA15" i="13"/>
  <c r="AS15" i="13"/>
  <c r="AK15" i="13"/>
  <c r="AC15" i="13"/>
  <c r="U15" i="13"/>
  <c r="M15" i="13"/>
  <c r="E15" i="13"/>
  <c r="BH15" i="13"/>
  <c r="AZ15" i="13"/>
  <c r="AR15" i="13"/>
  <c r="AJ15" i="13"/>
  <c r="AB15" i="13"/>
  <c r="T15" i="13"/>
  <c r="L15" i="13"/>
  <c r="D15" i="13"/>
  <c r="BF15" i="13"/>
  <c r="AX15" i="13"/>
  <c r="AP15" i="13"/>
  <c r="AH15" i="13"/>
  <c r="Z15" i="13"/>
  <c r="R15" i="13"/>
  <c r="J15" i="13"/>
  <c r="B15" i="13"/>
  <c r="BE15" i="13"/>
  <c r="AO15" i="13"/>
  <c r="Y15" i="13"/>
  <c r="I15" i="13"/>
  <c r="BD15" i="13"/>
  <c r="AN15" i="13"/>
  <c r="X15" i="13"/>
  <c r="H15" i="13"/>
  <c r="BC15" i="13"/>
  <c r="AM15" i="13"/>
  <c r="W15" i="13"/>
  <c r="G15" i="13"/>
  <c r="AW15" i="13"/>
  <c r="Q15" i="13"/>
  <c r="AY15" i="13"/>
  <c r="AI15" i="13"/>
  <c r="S15" i="13"/>
  <c r="C15" i="13"/>
  <c r="AG15" i="13"/>
  <c r="AV15" i="13"/>
  <c r="AF15" i="13"/>
  <c r="P15" i="13"/>
  <c r="BK15" i="13"/>
  <c r="AU15" i="13"/>
  <c r="AE15" i="13"/>
  <c r="O15" i="13"/>
  <c r="AQ15" i="13"/>
  <c r="BG15" i="13"/>
  <c r="K15" i="13"/>
  <c r="AA15" i="13"/>
  <c r="BF13" i="13"/>
  <c r="AX13" i="13"/>
  <c r="AP13" i="13"/>
  <c r="AH13" i="13"/>
  <c r="Z13" i="13"/>
  <c r="R13" i="13"/>
  <c r="J13" i="13"/>
  <c r="B13" i="13"/>
  <c r="BE13" i="13"/>
  <c r="AW13" i="13"/>
  <c r="AO13" i="13"/>
  <c r="AG13" i="13"/>
  <c r="Y13" i="13"/>
  <c r="Q13" i="13"/>
  <c r="I13" i="13"/>
  <c r="BD13" i="13"/>
  <c r="AV13" i="13"/>
  <c r="AN13" i="13"/>
  <c r="AF13" i="13"/>
  <c r="X13" i="13"/>
  <c r="P13" i="13"/>
  <c r="H13" i="13"/>
  <c r="BJ13" i="13"/>
  <c r="BB13" i="13"/>
  <c r="AT13" i="13"/>
  <c r="AL13" i="13"/>
  <c r="AD13" i="13"/>
  <c r="V13" i="13"/>
  <c r="N13" i="13"/>
  <c r="F13" i="13"/>
  <c r="BA13" i="13"/>
  <c r="AK13" i="13"/>
  <c r="U13" i="13"/>
  <c r="E13" i="13"/>
  <c r="AZ13" i="13"/>
  <c r="AJ13" i="13"/>
  <c r="T13" i="13"/>
  <c r="D13" i="13"/>
  <c r="AY13" i="13"/>
  <c r="AI13" i="13"/>
  <c r="S13" i="13"/>
  <c r="C13" i="13"/>
  <c r="AS13" i="13"/>
  <c r="M13" i="13"/>
  <c r="BK13" i="13"/>
  <c r="AU13" i="13"/>
  <c r="AE13" i="13"/>
  <c r="O13" i="13"/>
  <c r="BI13" i="13"/>
  <c r="AC13" i="13"/>
  <c r="BH13" i="13"/>
  <c r="AR13" i="13"/>
  <c r="AB13" i="13"/>
  <c r="L13" i="13"/>
  <c r="BG13" i="13"/>
  <c r="AQ13" i="13"/>
  <c r="AA13" i="13"/>
  <c r="K13" i="13"/>
  <c r="AM13" i="13"/>
  <c r="BC13" i="13"/>
  <c r="G13" i="13"/>
  <c r="W13" i="13"/>
  <c r="BH10" i="13"/>
  <c r="AZ10" i="13"/>
  <c r="AR10" i="13"/>
  <c r="AJ10" i="13"/>
  <c r="AB10" i="13"/>
  <c r="T10" i="13"/>
  <c r="L10" i="13"/>
  <c r="D10" i="13"/>
  <c r="BG10" i="13"/>
  <c r="AY10" i="13"/>
  <c r="AQ10" i="13"/>
  <c r="AI10" i="13"/>
  <c r="AA10" i="13"/>
  <c r="S10" i="13"/>
  <c r="K10" i="13"/>
  <c r="C10" i="13"/>
  <c r="BF10" i="13"/>
  <c r="AX10" i="13"/>
  <c r="AP10" i="13"/>
  <c r="AH10" i="13"/>
  <c r="Z10" i="13"/>
  <c r="R10" i="13"/>
  <c r="J10" i="13"/>
  <c r="B10" i="13"/>
  <c r="BD10" i="13"/>
  <c r="AV10" i="13"/>
  <c r="AN10" i="13"/>
  <c r="AF10" i="13"/>
  <c r="X10" i="13"/>
  <c r="P10" i="13"/>
  <c r="H10" i="13"/>
  <c r="BK10" i="13"/>
  <c r="AU10" i="13"/>
  <c r="AE10" i="13"/>
  <c r="O10" i="13"/>
  <c r="AM10" i="13"/>
  <c r="BJ10" i="13"/>
  <c r="AT10" i="13"/>
  <c r="AD10" i="13"/>
  <c r="N10" i="13"/>
  <c r="BI10" i="13"/>
  <c r="AS10" i="13"/>
  <c r="AC10" i="13"/>
  <c r="M10" i="13"/>
  <c r="BC10" i="13"/>
  <c r="W10" i="13"/>
  <c r="G10" i="13"/>
  <c r="BE10" i="13"/>
  <c r="AO10" i="13"/>
  <c r="Y10" i="13"/>
  <c r="I10" i="13"/>
  <c r="BB10" i="13"/>
  <c r="AL10" i="13"/>
  <c r="V10" i="13"/>
  <c r="F10" i="13"/>
  <c r="BA10" i="13"/>
  <c r="AG10" i="13"/>
  <c r="U10" i="13"/>
  <c r="Q10" i="13"/>
  <c r="E10" i="13"/>
  <c r="AW10" i="13"/>
  <c r="AK10" i="13"/>
  <c r="BK6" i="13"/>
  <c r="BC6" i="13"/>
  <c r="AU6" i="13"/>
  <c r="AM6" i="13"/>
  <c r="AE6" i="13"/>
  <c r="W6" i="13"/>
  <c r="O6" i="13"/>
  <c r="F6" i="13"/>
  <c r="BB6" i="13"/>
  <c r="AL6" i="13"/>
  <c r="V6" i="13"/>
  <c r="E6" i="13"/>
  <c r="BJ6" i="13"/>
  <c r="AT6" i="13"/>
  <c r="AD6" i="13"/>
  <c r="N6" i="13"/>
  <c r="BI6" i="13"/>
  <c r="BA6" i="13"/>
  <c r="AS6" i="13"/>
  <c r="AK6" i="13"/>
  <c r="AC6" i="13"/>
  <c r="U6" i="13"/>
  <c r="M6" i="13"/>
  <c r="D6" i="13"/>
  <c r="AB6" i="13"/>
  <c r="L6" i="13"/>
  <c r="BH6" i="13"/>
  <c r="AZ6" i="13"/>
  <c r="AR6" i="13"/>
  <c r="AJ6" i="13"/>
  <c r="T6" i="13"/>
  <c r="C6" i="13"/>
  <c r="BF6" i="13"/>
  <c r="AX6" i="13"/>
  <c r="AP6" i="13"/>
  <c r="AH6" i="13"/>
  <c r="Z6" i="13"/>
  <c r="R6" i="13"/>
  <c r="J6" i="13"/>
  <c r="H6" i="13"/>
  <c r="AV6" i="13"/>
  <c r="Y6" i="13"/>
  <c r="B6" i="13"/>
  <c r="AQ6" i="13"/>
  <c r="X6" i="13"/>
  <c r="AO6" i="13"/>
  <c r="S6" i="13"/>
  <c r="BG6" i="13"/>
  <c r="P6" i="13"/>
  <c r="BD6" i="13"/>
  <c r="AG6" i="13"/>
  <c r="K6" i="13"/>
  <c r="AY6" i="13"/>
  <c r="AF6" i="13"/>
  <c r="AW6" i="13"/>
  <c r="G6" i="13"/>
  <c r="Q6" i="13"/>
  <c r="BE6" i="13"/>
  <c r="I6" i="13"/>
  <c r="AA6" i="13"/>
  <c r="AN6" i="13"/>
  <c r="AI6" i="13"/>
  <c r="BH14" i="13"/>
  <c r="AZ14" i="13"/>
  <c r="AR14" i="13"/>
  <c r="AJ14" i="13"/>
  <c r="AB14" i="13"/>
  <c r="T14" i="13"/>
  <c r="L14" i="13"/>
  <c r="D14" i="13"/>
  <c r="BG14" i="13"/>
  <c r="AY14" i="13"/>
  <c r="AQ14" i="13"/>
  <c r="AI14" i="13"/>
  <c r="AA14" i="13"/>
  <c r="S14" i="13"/>
  <c r="K14" i="13"/>
  <c r="C14" i="13"/>
  <c r="BF14" i="13"/>
  <c r="AX14" i="13"/>
  <c r="AP14" i="13"/>
  <c r="AH14" i="13"/>
  <c r="Z14" i="13"/>
  <c r="R14" i="13"/>
  <c r="J14" i="13"/>
  <c r="B14" i="13"/>
  <c r="BD14" i="13"/>
  <c r="AV14" i="13"/>
  <c r="AN14" i="13"/>
  <c r="AF14" i="13"/>
  <c r="X14" i="13"/>
  <c r="P14" i="13"/>
  <c r="H14" i="13"/>
  <c r="BC14" i="13"/>
  <c r="AM14" i="13"/>
  <c r="W14" i="13"/>
  <c r="G14" i="13"/>
  <c r="BB14" i="13"/>
  <c r="AL14" i="13"/>
  <c r="V14" i="13"/>
  <c r="F14" i="13"/>
  <c r="BA14" i="13"/>
  <c r="AK14" i="13"/>
  <c r="U14" i="13"/>
  <c r="E14" i="13"/>
  <c r="AU14" i="13"/>
  <c r="O14" i="13"/>
  <c r="AW14" i="13"/>
  <c r="AG14" i="13"/>
  <c r="Q14" i="13"/>
  <c r="BK14" i="13"/>
  <c r="AE14" i="13"/>
  <c r="BJ14" i="13"/>
  <c r="AT14" i="13"/>
  <c r="AD14" i="13"/>
  <c r="N14" i="13"/>
  <c r="BI14" i="13"/>
  <c r="AS14" i="13"/>
  <c r="AC14" i="13"/>
  <c r="M14" i="13"/>
  <c r="Y14" i="13"/>
  <c r="I14" i="13"/>
  <c r="BE14" i="13"/>
  <c r="AO14" i="13"/>
  <c r="BM18" i="11"/>
  <c r="BL13" i="13" l="1"/>
  <c r="BL13" i="16" s="1"/>
  <c r="BN13" i="16" s="1"/>
  <c r="BL11" i="13"/>
  <c r="BL11" i="16" s="1"/>
  <c r="BN11" i="16" s="1"/>
  <c r="BL6" i="13"/>
  <c r="BL6" i="16" s="1"/>
  <c r="BL10" i="13"/>
  <c r="BL10" i="16" s="1"/>
  <c r="BN10" i="16" s="1"/>
  <c r="BL7" i="13"/>
  <c r="BL7" i="16" s="1"/>
  <c r="BN7" i="16" s="1"/>
  <c r="BL12" i="13"/>
  <c r="BL12" i="16" s="1"/>
  <c r="BN12" i="16" s="1"/>
  <c r="BL16" i="13"/>
  <c r="BL16" i="16" s="1"/>
  <c r="BN16" i="16" s="1"/>
  <c r="BL9" i="13"/>
  <c r="BL9" i="16" s="1"/>
  <c r="BN9" i="16" s="1"/>
  <c r="BL8" i="13"/>
  <c r="BL8" i="16" s="1"/>
  <c r="BN8" i="16" s="1"/>
  <c r="BL14" i="13"/>
  <c r="BL14" i="16" s="1"/>
  <c r="BN14" i="16" s="1"/>
  <c r="BL15" i="13"/>
  <c r="BL15" i="16" s="1"/>
  <c r="BN15" i="16" s="1"/>
  <c r="B2" i="8"/>
  <c r="BN6" i="16" l="1"/>
  <c r="BL14" i="11"/>
  <c r="BL11" i="11"/>
  <c r="BL9" i="11"/>
  <c r="BL12" i="11"/>
  <c r="BL10" i="11"/>
  <c r="BL8" i="11"/>
  <c r="BL13" i="11"/>
  <c r="BL16" i="11"/>
  <c r="BL7" i="11"/>
  <c r="BL15" i="11"/>
  <c r="BL6" i="11"/>
  <c r="F12" i="10"/>
  <c r="F5" i="10"/>
  <c r="F9" i="10"/>
  <c r="F13" i="10"/>
  <c r="F6" i="10"/>
  <c r="F10" i="10"/>
  <c r="F7" i="10"/>
  <c r="F11" i="10"/>
  <c r="F8" i="10"/>
  <c r="B41" i="8" l="1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3" i="8" l="1"/>
  <c r="BL17" i="13" l="1"/>
  <c r="BL17" i="16" s="1"/>
  <c r="BN17" i="16" l="1"/>
  <c r="BL18" i="16"/>
  <c r="BN18" i="16" s="1"/>
  <c r="BL17" i="11"/>
  <c r="BL18" i="13"/>
  <c r="BN16" i="11" l="1"/>
  <c r="BN13" i="11"/>
  <c r="BN10" i="11"/>
  <c r="BN14" i="11"/>
  <c r="BN15" i="11"/>
  <c r="BN7" i="11"/>
  <c r="BN11" i="11"/>
  <c r="BN17" i="11"/>
  <c r="BN8" i="11"/>
  <c r="BN9" i="11"/>
  <c r="BN12" i="11"/>
  <c r="BL18" i="11" l="1"/>
  <c r="BN18" i="11" s="1"/>
  <c r="BN6" i="11"/>
</calcChain>
</file>

<file path=xl/comments1.xml><?xml version="1.0" encoding="utf-8"?>
<comments xmlns="http://schemas.openxmlformats.org/spreadsheetml/2006/main">
  <authors>
    <author>Jung Kyusu</author>
  </authors>
  <commentList>
    <comment ref="BK6" authorId="0" shapeId="0">
      <text>
        <r>
          <rPr>
            <b/>
            <sz val="9"/>
            <color indexed="10"/>
            <rFont val="맑은 고딕"/>
            <family val="3"/>
            <charset val="129"/>
          </rPr>
          <t>굵은선 안에 입력</t>
        </r>
      </text>
    </comment>
  </commentList>
</comments>
</file>

<file path=xl/comments2.xml><?xml version="1.0" encoding="utf-8"?>
<comments xmlns="http://schemas.openxmlformats.org/spreadsheetml/2006/main">
  <authors>
    <author>Jung Kyusu</author>
  </authors>
  <commentList>
    <comment ref="BK6" authorId="0" shapeId="0">
      <text>
        <r>
          <rPr>
            <b/>
            <sz val="9"/>
            <color indexed="10"/>
            <rFont val="맑은 고딕"/>
            <family val="3"/>
            <charset val="129"/>
          </rPr>
          <t>굵은선 안에 입력</t>
        </r>
      </text>
    </comment>
  </commentList>
</comments>
</file>

<file path=xl/comments3.xml><?xml version="1.0" encoding="utf-8"?>
<comments xmlns="http://schemas.openxmlformats.org/spreadsheetml/2006/main">
  <authors>
    <author>Jung Kyusu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[SET_YEARSTARTDATE]
</t>
        </r>
        <r>
          <rPr>
            <b/>
            <sz val="9"/>
            <color indexed="81"/>
            <rFont val="돋움"/>
            <family val="3"/>
            <charset val="129"/>
          </rPr>
          <t>연초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시작일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[SET_MONTHLY_SDT]
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근무일수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계산용
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일자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 xml:space="preserve">[SET_MONTHLY_EDT]
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근무일수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계산용
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일자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[SET_MONTHLY_DAYS]
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근무일수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계산용
월별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일수</t>
        </r>
      </text>
    </comment>
  </commentList>
</comments>
</file>

<file path=xl/comments4.xml><?xml version="1.0" encoding="utf-8"?>
<comments xmlns="http://schemas.openxmlformats.org/spreadsheetml/2006/main">
  <authors>
    <author>Jung Kyusu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[SET_HOLYDAYLIST]
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근무일수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계산용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[SET_WORKDAYS]
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근무일수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계산용</t>
        </r>
      </text>
    </comment>
    <comment ref="F1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수기등록 (음력)
</t>
        </r>
        <r>
          <rPr>
            <b/>
            <sz val="9"/>
            <color indexed="10"/>
            <rFont val="돋움"/>
            <family val="3"/>
            <charset val="129"/>
          </rPr>
          <t>주) 기간은 일자로 표기해야함.</t>
        </r>
      </text>
    </comment>
  </commentList>
</comments>
</file>

<file path=xl/sharedStrings.xml><?xml version="1.0" encoding="utf-8"?>
<sst xmlns="http://schemas.openxmlformats.org/spreadsheetml/2006/main" count="573" uniqueCount="201">
  <si>
    <t>구분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</si>
  <si>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</si>
  <si>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</si>
  <si>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</si>
  <si>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교</t>
    <phoneticPr fontId="1" type="noConversion"/>
  </si>
  <si>
    <t>출</t>
    <phoneticPr fontId="1" type="noConversion"/>
  </si>
  <si>
    <t>교육</t>
    <phoneticPr fontId="1" type="noConversion"/>
  </si>
  <si>
    <t>토요일</t>
    <phoneticPr fontId="1" type="noConversion"/>
  </si>
  <si>
    <t>정휴</t>
    <phoneticPr fontId="1" type="noConversion"/>
  </si>
  <si>
    <t>프휴</t>
    <phoneticPr fontId="1" type="noConversion"/>
  </si>
  <si>
    <t>프로젝트 보상휴가</t>
    <phoneticPr fontId="1" type="noConversion"/>
  </si>
  <si>
    <t>정기휴가(년차) / 근무토휴가</t>
    <phoneticPr fontId="1" type="noConversion"/>
  </si>
  <si>
    <t>반차</t>
    <phoneticPr fontId="1" type="noConversion"/>
  </si>
  <si>
    <t>반차 및 반근무</t>
    <phoneticPr fontId="1" type="noConversion"/>
  </si>
  <si>
    <t xml:space="preserve">출근토 </t>
    <phoneticPr fontId="1" type="noConversion"/>
  </si>
  <si>
    <t>D</t>
    <phoneticPr fontId="1" type="noConversion"/>
  </si>
  <si>
    <t>설날</t>
    <phoneticPr fontId="1" type="noConversion"/>
  </si>
  <si>
    <t>삼일절</t>
    <phoneticPr fontId="1" type="noConversion"/>
  </si>
  <si>
    <t>근로자의날</t>
    <phoneticPr fontId="1" type="noConversion"/>
  </si>
  <si>
    <t>현충일</t>
    <phoneticPr fontId="1" type="noConversion"/>
  </si>
  <si>
    <t>광복절</t>
    <phoneticPr fontId="1" type="noConversion"/>
  </si>
  <si>
    <t>추석</t>
    <phoneticPr fontId="1" type="noConversion"/>
  </si>
  <si>
    <t>어린이날</t>
    <phoneticPr fontId="1" type="noConversion"/>
  </si>
  <si>
    <t>개천절</t>
    <phoneticPr fontId="1" type="noConversion"/>
  </si>
  <si>
    <t>한글날</t>
    <phoneticPr fontId="1" type="noConversion"/>
  </si>
  <si>
    <t>성탄절</t>
    <phoneticPr fontId="1" type="noConversion"/>
  </si>
  <si>
    <t>투입율</t>
    <phoneticPr fontId="1" type="noConversion"/>
  </si>
  <si>
    <t>비고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</si>
  <si>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</si>
  <si>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</si>
  <si>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</si>
  <si>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</si>
  <si>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</si>
  <si>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</si>
  <si>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</si>
  <si>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</si>
  <si>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</si>
  <si>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</si>
  <si>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</si>
  <si>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</si>
  <si>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</si>
  <si>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</si>
  <si>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</si>
  <si>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</si>
  <si>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</si>
  <si>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</si>
  <si>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</si>
  <si>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</si>
  <si>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</si>
  <si>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</si>
  <si>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석가탄신일</t>
    <phoneticPr fontId="1" type="noConversion"/>
  </si>
  <si>
    <t>신정</t>
    <phoneticPr fontId="1" type="noConversion"/>
  </si>
  <si>
    <t>일</t>
    <phoneticPr fontId="10" type="noConversion"/>
  </si>
  <si>
    <t>월</t>
    <phoneticPr fontId="10" type="noConversion"/>
  </si>
  <si>
    <t>화</t>
    <phoneticPr fontId="10" type="noConversion"/>
  </si>
  <si>
    <t>수</t>
    <phoneticPr fontId="10" type="noConversion"/>
  </si>
  <si>
    <t>목</t>
    <phoneticPr fontId="10" type="noConversion"/>
  </si>
  <si>
    <t>금</t>
    <phoneticPr fontId="10" type="noConversion"/>
  </si>
  <si>
    <t>토</t>
    <phoneticPr fontId="10" type="noConversion"/>
  </si>
  <si>
    <t>요일</t>
    <phoneticPr fontId="1" type="noConversion"/>
  </si>
  <si>
    <t>근무일수</t>
    <phoneticPr fontId="1" type="noConversion"/>
  </si>
  <si>
    <t>수식</t>
    <phoneticPr fontId="10" type="noConversion"/>
  </si>
  <si>
    <t>연도 표시 수식</t>
    <phoneticPr fontId="10" type="noConversion"/>
  </si>
  <si>
    <t>양식!A1</t>
    <phoneticPr fontId="10" type="noConversion"/>
  </si>
  <si>
    <t>위치</t>
    <phoneticPr fontId="10" type="noConversion"/>
  </si>
  <si>
    <t>수식명</t>
    <phoneticPr fontId="10" type="noConversion"/>
  </si>
  <si>
    <t>월 비영역표시용</t>
    <phoneticPr fontId="10" type="noConversion"/>
  </si>
  <si>
    <t>공휴일 표시용</t>
    <phoneticPr fontId="10" type="noConversion"/>
  </si>
  <si>
    <t>일요일 표시용</t>
    <phoneticPr fontId="10" type="noConversion"/>
  </si>
  <si>
    <t>토요일 표시용</t>
    <phoneticPr fontId="10" type="noConversion"/>
  </si>
  <si>
    <t>1월 총일수 수식</t>
    <phoneticPr fontId="10" type="noConversion"/>
  </si>
  <si>
    <t>1월 투입일수 수식</t>
    <phoneticPr fontId="10" type="noConversion"/>
  </si>
  <si>
    <t>월 표시 수식</t>
    <phoneticPr fontId="10" type="noConversion"/>
  </si>
  <si>
    <t>1월 근무일수 수식</t>
    <phoneticPr fontId="10" type="noConversion"/>
  </si>
  <si>
    <t>조건부수식</t>
    <phoneticPr fontId="10" type="noConversion"/>
  </si>
  <si>
    <t>조건부수식명</t>
    <phoneticPr fontId="10" type="noConversion"/>
  </si>
  <si>
    <t>영역</t>
    <phoneticPr fontId="10" type="noConversion"/>
  </si>
  <si>
    <t>설정!$B$2</t>
    <phoneticPr fontId="10" type="noConversion"/>
  </si>
  <si>
    <t>AH4/AG4</t>
    <phoneticPr fontId="10" type="noConversion"/>
  </si>
  <si>
    <t>1월 투입율 수식</t>
    <phoneticPr fontId="10" type="noConversion"/>
  </si>
  <si>
    <t>일 근무일 판단 값</t>
    <phoneticPr fontId="10" type="noConversion"/>
  </si>
  <si>
    <t>(INDEX(WORK_AREA,ROW()-2,1)+INDEX(WORK_AREA,1,COLUMN())-1)&gt;=(INDEX(WORK_AREA,ROW()-1,1))</t>
    <phoneticPr fontId="10" type="noConversion"/>
  </si>
  <si>
    <t>WORK_DAILY_AREA</t>
  </si>
  <si>
    <t>양식!$B$4:$AF$15</t>
    <phoneticPr fontId="10" type="noConversion"/>
  </si>
  <si>
    <t>WORK_MONTH_HDR</t>
    <phoneticPr fontId="10" type="noConversion"/>
  </si>
  <si>
    <t>설정!$B$3</t>
    <phoneticPr fontId="10" type="noConversion"/>
  </si>
  <si>
    <t>설정!$H$2:$H$31</t>
    <phoneticPr fontId="10" type="noConversion"/>
  </si>
  <si>
    <t>설정!$E$3:$E$7</t>
    <phoneticPr fontId="10" type="noConversion"/>
  </si>
  <si>
    <t>SET_WORKDAYS</t>
    <phoneticPr fontId="10" type="noConversion"/>
  </si>
  <si>
    <t>SET_HOLYDAYLIST</t>
    <phoneticPr fontId="10" type="noConversion"/>
  </si>
  <si>
    <t>SET_YEARSTARTDATE</t>
    <phoneticPr fontId="10" type="noConversion"/>
  </si>
  <si>
    <t>WEEKDAY(INDEX(WORK_AREA,ROW()-2,1)+INDEX(WORK_AREA,1,COLUMN())-1)=7</t>
    <phoneticPr fontId="10" type="noConversion"/>
  </si>
  <si>
    <t>WEEKDAY(INDEX(WORK_AREA,ROW()-2,1)+INDEX(WORK_AREA,1,COLUMN())-1)=1</t>
    <phoneticPr fontId="10" type="noConversion"/>
  </si>
  <si>
    <t>총일수</t>
    <phoneticPr fontId="1" type="noConversion"/>
  </si>
  <si>
    <t>WORK_EFFECT_DAY_AREA</t>
  </si>
  <si>
    <t>근무일수!$A$3:$AF$15</t>
    <phoneticPr fontId="10" type="noConversion"/>
  </si>
  <si>
    <t>COUNTIFS(SET_WORKDAYS,WEEKDAY(INDEX($A$3:$AF$15,ROW()-2,1)+INDEX($A$3:$AF$15,1,COLUMN())-1))*(IF((INDEX($A$3:$AF$15,ROW()-2,1)+INDEX($A$3:$AF$15,1,COLUMN())-1)&lt;(INDEX($A$3:$AF$15,ROW()-1,1)),1,0))*(IF(COUNTIF(설정!$H$2:$H$31,INDEX($A$3:$AF$15,ROW()-2,1)+INDEX($A$3:$AF$15,1,COLUMN())-1)=0,1,0))</t>
    <phoneticPr fontId="10" type="noConversion"/>
  </si>
  <si>
    <t>COUNTIFS(SET_WORKDAYS,WEEKDAY(INDEX(WORK_EFFECT_DAY_AREA,ROW()-2,1)+INDEX(WORK_EFFECT_DAY_AREA,1,COLUMN())-1))*(IF((INDEX(WORK_EFFECT_DAY_AREA,ROW()-2,1)+INDEX(WORK_EFFECT_DAY_AREA,1,COLUMN())-1)&lt;(INDEX(WORK_EFFECT_DAY_AREA,ROW()-1,1)),1,0))*(IF(COUNTIF(SET_HOLYDAYLIST,INDEX(WORK_EFFECT_DAY_AREA,ROW()-2,1)+INDEX(WORK_EFFECT_DAY_AREA,1,COLUMN())-1)=0,1,0))</t>
    <phoneticPr fontId="10" type="noConversion"/>
  </si>
  <si>
    <t>SET_YEARSTARTDATE</t>
    <phoneticPr fontId="10" type="noConversion"/>
  </si>
  <si>
    <t>SET_YEAR</t>
    <phoneticPr fontId="10" type="noConversion"/>
  </si>
  <si>
    <t>이름 설정 (Ctrl+F3)</t>
    <phoneticPr fontId="1" type="noConversion"/>
  </si>
  <si>
    <t>COUNTIFS(SET_WORKDAYS,WEEKDAY(INDEX(WORK_EFFECT_DAY_AREA,ROW()-2,1)+INDEX(WORK_EFFECT_DAY_AREA,1,COLUMN())-1))*(IF(COUNTIF(설정!$H$2:$H$31,INDEX(WORK_EFFECT_DAY_AREA,ROW()-2,1)+INDEX(WORK_EFFECT_DAY_AREA,1,COLUMN())-1)=0,1,0))</t>
    <phoneticPr fontId="10" type="noConversion"/>
  </si>
  <si>
    <t>근무일수1</t>
    <phoneticPr fontId="10" type="noConversion"/>
  </si>
  <si>
    <t>근무일수2</t>
    <phoneticPr fontId="10" type="noConversion"/>
  </si>
  <si>
    <t>양식!A2:A15</t>
    <phoneticPr fontId="10" type="noConversion"/>
  </si>
  <si>
    <t>양식!AG2:AG15</t>
    <phoneticPr fontId="10" type="noConversion"/>
  </si>
  <si>
    <t>양식!AH2:AH15</t>
    <phoneticPr fontId="10" type="noConversion"/>
  </si>
  <si>
    <t>양식!AI2:AI15</t>
    <phoneticPr fontId="10" type="noConversion"/>
  </si>
  <si>
    <t>DAY(EOMONTH(SET_YEARSTARTDATE,0))</t>
    <phoneticPr fontId="10" type="noConversion"/>
  </si>
  <si>
    <t>투입일수</t>
    <phoneticPr fontId="1" type="noConversion"/>
  </si>
  <si>
    <t>프로젝트코드</t>
    <phoneticPr fontId="1" type="noConversion"/>
  </si>
  <si>
    <t>(COUNTIF(WORK_M01_AREA,"&lt;=Z")-COUNTIF(WORK_M01_AREA,"&lt;A"))+COUNTIF(WORK_M01_AREA,"교")+COUNTIF(WORK_M01_AREA,"제")+COUNTIF(WORK_M01_AREA,"출")+(COUNTIF(WORK_M01_AREA,"반차")*0.5)</t>
    <phoneticPr fontId="10" type="noConversion"/>
  </si>
  <si>
    <t>일요일 및 공휴일</t>
    <phoneticPr fontId="1" type="noConversion"/>
  </si>
  <si>
    <t>설정!$E$10:$F$40</t>
    <phoneticPr fontId="1" type="noConversion"/>
  </si>
  <si>
    <t>SET_CODE_WORK_DAYS</t>
    <phoneticPr fontId="1" type="noConversion"/>
  </si>
  <si>
    <t>양식!$B$3:$AF$3</t>
    <phoneticPr fontId="1" type="noConversion"/>
  </si>
  <si>
    <t>WORK_DAILY_HDR</t>
    <phoneticPr fontId="1" type="noConversion"/>
  </si>
  <si>
    <t>양식!$B$4:$AF$4</t>
    <phoneticPr fontId="1" type="noConversion"/>
  </si>
  <si>
    <t>WORK_M01_AREA</t>
    <phoneticPr fontId="1" type="noConversion"/>
  </si>
  <si>
    <t>WORK_M02_AREA</t>
  </si>
  <si>
    <t>WORK_M03_AREA</t>
  </si>
  <si>
    <t>WORK_M04_AREA</t>
  </si>
  <si>
    <t>WORK_M05_AREA</t>
  </si>
  <si>
    <t>WORK_M06_AREA</t>
  </si>
  <si>
    <t>WORK_M07_AREA</t>
  </si>
  <si>
    <t>WORK_M08_AREA</t>
  </si>
  <si>
    <t>WORK_M09_AREA</t>
  </si>
  <si>
    <t>WORK_M10_AREA</t>
  </si>
  <si>
    <t>WORK_M11_AREA</t>
  </si>
  <si>
    <t>WORK_M12_AREA</t>
  </si>
  <si>
    <t>양식!$B$6:$AF$6</t>
    <phoneticPr fontId="1" type="noConversion"/>
  </si>
  <si>
    <t>양식!$B$7:$AF$7</t>
    <phoneticPr fontId="1" type="noConversion"/>
  </si>
  <si>
    <t>양식!$B$8:$AF$8</t>
    <phoneticPr fontId="1" type="noConversion"/>
  </si>
  <si>
    <t>양식!$B$9:$AF$9</t>
    <phoneticPr fontId="1" type="noConversion"/>
  </si>
  <si>
    <t>양식!$B$10:$AF$10</t>
    <phoneticPr fontId="1" type="noConversion"/>
  </si>
  <si>
    <t>양식!$B$11:$AF$11</t>
    <phoneticPr fontId="1" type="noConversion"/>
  </si>
  <si>
    <t>양식!$B$12:$AF$12</t>
    <phoneticPr fontId="1" type="noConversion"/>
  </si>
  <si>
    <t>양식!$B$13:$AF$13</t>
    <phoneticPr fontId="1" type="noConversion"/>
  </si>
  <si>
    <t>양식!$B$14:$AF$14</t>
    <phoneticPr fontId="1" type="noConversion"/>
  </si>
  <si>
    <t>양식!$B$15:$AF$15</t>
    <phoneticPr fontId="1" type="noConversion"/>
  </si>
  <si>
    <t>공휴일 리스트(max=30)</t>
    <phoneticPr fontId="1" type="noConversion"/>
  </si>
  <si>
    <t>SET_MONTHLY_SDT</t>
    <phoneticPr fontId="1" type="noConversion"/>
  </si>
  <si>
    <t>SET_MONTHLY_EDT</t>
    <phoneticPr fontId="1" type="noConversion"/>
  </si>
  <si>
    <t>SET_MONTHLY_DAYS</t>
    <phoneticPr fontId="1" type="noConversion"/>
  </si>
  <si>
    <t>연도</t>
    <phoneticPr fontId="10" type="noConversion"/>
  </si>
  <si>
    <t>양식!$B$5:$AF$5</t>
    <phoneticPr fontId="1" type="noConversion"/>
  </si>
  <si>
    <t>사원번호</t>
    <phoneticPr fontId="1" type="noConversion"/>
  </si>
  <si>
    <t>이름</t>
    <phoneticPr fontId="1" type="noConversion"/>
  </si>
  <si>
    <t>날짜</t>
    <phoneticPr fontId="10" type="noConversion"/>
  </si>
  <si>
    <t>명칭</t>
    <phoneticPr fontId="10" type="noConversion"/>
  </si>
  <si>
    <t>순번</t>
    <phoneticPr fontId="10" type="noConversion"/>
  </si>
  <si>
    <t>프로젝트</t>
  </si>
  <si>
    <t>프로젝트</t>
    <phoneticPr fontId="10" type="noConversion"/>
  </si>
  <si>
    <t>근무일수</t>
    <phoneticPr fontId="10" type="noConversion"/>
  </si>
  <si>
    <t>요일수</t>
    <phoneticPr fontId="10" type="noConversion"/>
  </si>
  <si>
    <t>요일</t>
    <phoneticPr fontId="10" type="noConversion"/>
  </si>
  <si>
    <t>양식!$A$4:$A$15</t>
    <phoneticPr fontId="10" type="noConversion"/>
  </si>
  <si>
    <t>COUNTIF(SET_HOLYDAYLIST,INDEX(WORK_AREA,ROW()-2,1)+INDEX(WORK_AREA,1,COLUMN())-1)&gt;0</t>
    <phoneticPr fontId="10" type="noConversion"/>
  </si>
  <si>
    <t>양식!$A$3:$AF$15</t>
    <phoneticPr fontId="10" type="noConversion"/>
  </si>
  <si>
    <t>근무일수계산!AG4</t>
    <phoneticPr fontId="10" type="noConversion"/>
  </si>
  <si>
    <t>EOMONTH(SET_YEARSTARTDATE,-1)+1</t>
    <phoneticPr fontId="10" type="noConversion"/>
  </si>
  <si>
    <t>홍길동</t>
    <phoneticPr fontId="1" type="noConversion"/>
  </si>
  <si>
    <t>임의공백임</t>
    <phoneticPr fontId="10" type="noConversion"/>
  </si>
  <si>
    <t>WORK_AREA</t>
  </si>
  <si>
    <t>WORK_AREA</t>
    <phoneticPr fontId="10" type="noConversion"/>
  </si>
  <si>
    <t>제</t>
    <phoneticPr fontId="1" type="noConversion"/>
  </si>
  <si>
    <t>??</t>
    <phoneticPr fontId="1" type="noConversion"/>
  </si>
  <si>
    <t>어린이날</t>
  </si>
  <si>
    <t>설날</t>
  </si>
  <si>
    <t>현충일</t>
  </si>
  <si>
    <t>부처님오신날</t>
  </si>
  <si>
    <t>광복절</t>
  </si>
  <si>
    <t>개천절</t>
  </si>
  <si>
    <t>한글날</t>
  </si>
  <si>
    <t>성탄절</t>
  </si>
  <si>
    <t>A</t>
    <phoneticPr fontId="10" type="noConversion"/>
  </si>
  <si>
    <t>정휴</t>
    <phoneticPr fontId="10" type="noConversion"/>
  </si>
  <si>
    <t>A</t>
  </si>
  <si>
    <t>검진</t>
  </si>
  <si>
    <t>본사</t>
    <phoneticPr fontId="10" type="noConversion"/>
  </si>
  <si>
    <t>교</t>
    <phoneticPr fontId="10" type="noConversion"/>
  </si>
  <si>
    <t xml:space="preserve">프로젝트와 무관한 본사 근무, 제안서작업, 영업지원, 유지보수, 사내교육 강사, 스킨십데이 출근 등 </t>
    <phoneticPr fontId="10" type="noConversion"/>
  </si>
  <si>
    <t xml:space="preserve">교육 수강, 자격증시험 </t>
  </si>
  <si>
    <t>휴가(연차,창립기념일휴가, 스킨심데이 대체휴가 등 모든 종류 휴가 포함)</t>
  </si>
  <si>
    <t>건강검진</t>
  </si>
  <si>
    <t>프로젝트 명 (투입율 산정 대상)</t>
    <phoneticPr fontId="1" type="noConversion"/>
  </si>
  <si>
    <t>프로젝트외 (투입율 미산정 대상)</t>
    <phoneticPr fontId="1" type="noConversion"/>
  </si>
  <si>
    <t>비고</t>
    <phoneticPr fontId="10" type="noConversion"/>
  </si>
  <si>
    <t>프로젝트 수행</t>
    <phoneticPr fontId="10" type="noConversion"/>
  </si>
  <si>
    <t>오전</t>
    <phoneticPr fontId="10" type="noConversion"/>
  </si>
  <si>
    <t>오후</t>
    <phoneticPr fontId="10" type="noConversion"/>
  </si>
  <si>
    <t>C</t>
    <phoneticPr fontId="10" type="noConversion"/>
  </si>
  <si>
    <t xml:space="preserve">※ 작성방법 : </t>
    <phoneticPr fontId="1" type="noConversion"/>
  </si>
  <si>
    <r>
      <rPr>
        <sz val="10"/>
        <color theme="1"/>
        <rFont val="맑은 고딕"/>
        <family val="3"/>
        <charset val="129"/>
      </rPr>
      <t xml:space="preserve">② </t>
    </r>
    <r>
      <rPr>
        <sz val="10"/>
        <color theme="1"/>
        <rFont val="맑은 고딕"/>
        <family val="3"/>
        <charset val="129"/>
        <scheme val="minor"/>
      </rPr>
      <t>프로젝트 명에는</t>
    </r>
    <r>
      <rPr>
        <sz val="10"/>
        <color indexed="8"/>
        <rFont val="맑은 고딕"/>
        <family val="3"/>
        <charset val="129"/>
      </rPr>
      <t xml:space="preserve"> </t>
    </r>
    <r>
      <rPr>
        <b/>
        <sz val="10"/>
        <color indexed="8"/>
        <rFont val="맑은 고딕"/>
        <family val="3"/>
        <charset val="129"/>
      </rPr>
      <t>실제 프로젝트 관련 내용만 기재(투입, 선투입, 지원, 본사근무지만 프로젝트 관련 업무 수행 등)</t>
    </r>
    <phoneticPr fontId="1" type="noConversion"/>
  </si>
  <si>
    <r>
      <rPr>
        <b/>
        <sz val="10"/>
        <color rgb="FFFF0000"/>
        <rFont val="맑은 고딕"/>
        <family val="3"/>
        <charset val="129"/>
      </rPr>
      <t xml:space="preserve">③ </t>
    </r>
    <r>
      <rPr>
        <b/>
        <sz val="10"/>
        <color rgb="FFFF0000"/>
        <rFont val="맑은 고딕"/>
        <family val="3"/>
        <charset val="129"/>
        <scheme val="minor"/>
      </rPr>
      <t>알파벳은 일자별 오전/오후로 구분하여 기재해야 함</t>
    </r>
    <phoneticPr fontId="10" type="noConversion"/>
  </si>
  <si>
    <t>상세내역 기재</t>
    <phoneticPr fontId="10" type="noConversion"/>
  </si>
  <si>
    <r>
      <rPr>
        <sz val="10"/>
        <color theme="1"/>
        <rFont val="맑은 고딕"/>
        <family val="3"/>
        <charset val="129"/>
      </rPr>
      <t xml:space="preserve">① </t>
    </r>
    <r>
      <rPr>
        <sz val="10"/>
        <color theme="1"/>
        <rFont val="맑은 고딕"/>
        <family val="3"/>
        <charset val="129"/>
        <scheme val="minor"/>
      </rPr>
      <t>프로젝트 관련 사항은 알파벳으로 기재하고, 프로젝트 외에는 우측 4개로 기재해야 함</t>
    </r>
    <phoneticPr fontId="10" type="noConversion"/>
  </si>
  <si>
    <t>01/12 오후 외부교육수강</t>
    <phoneticPr fontId="10" type="noConversion"/>
  </si>
  <si>
    <t>03/06 오전 스킨십데이 출근</t>
    <phoneticPr fontId="10" type="noConversion"/>
  </si>
  <si>
    <t>교</t>
    <phoneticPr fontId="10" type="noConversion"/>
  </si>
  <si>
    <t>본사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</si>
</sst>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m&quot;월&quot;"/>
    <numFmt numFmtId="177" formatCode="_-* #,##0.0_-;\-* #,##0.0_-;_-* &quot;-&quot;_-;_-@_-"/>
    <numFmt numFmtId="178" formatCode="0.0%"/>
    <numFmt numFmtId="179" formatCode="mm&quot;월&quot;\ dd&quot;일&quot;"/>
  </numFmts>
  <fonts count="20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10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9" fontId="6" fillId="0" borderId="0" xfId="1" applyFont="1">
      <alignment vertical="center"/>
    </xf>
    <xf numFmtId="14" fontId="6" fillId="0" borderId="0" xfId="0" applyNumberFormat="1" applyFont="1">
      <alignment vertical="center"/>
    </xf>
    <xf numFmtId="0" fontId="6" fillId="0" borderId="1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>
      <alignment vertical="center"/>
    </xf>
    <xf numFmtId="0" fontId="6" fillId="5" borderId="1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6" borderId="8" xfId="0" applyFont="1" applyFill="1" applyBorder="1">
      <alignment vertical="center"/>
    </xf>
    <xf numFmtId="0" fontId="6" fillId="6" borderId="11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6" fillId="4" borderId="9" xfId="0" applyFont="1" applyFill="1" applyBorder="1">
      <alignment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0" xfId="0" applyNumberFormat="1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4" borderId="1" xfId="0" applyFont="1" applyFill="1" applyBorder="1">
      <alignment vertical="center"/>
    </xf>
    <xf numFmtId="0" fontId="6" fillId="4" borderId="15" xfId="0" applyFont="1" applyFill="1" applyBorder="1">
      <alignment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8" xfId="0" applyFont="1" applyFill="1" applyBorder="1">
      <alignment vertical="center"/>
    </xf>
    <xf numFmtId="0" fontId="6" fillId="6" borderId="18" xfId="0" applyFont="1" applyFill="1" applyBorder="1">
      <alignment vertical="center"/>
    </xf>
    <xf numFmtId="0" fontId="9" fillId="4" borderId="18" xfId="0" applyFont="1" applyFill="1" applyBorder="1" applyAlignment="1">
      <alignment horizontal="center" vertical="center"/>
    </xf>
    <xf numFmtId="0" fontId="6" fillId="4" borderId="1" xfId="0" applyNumberFormat="1" applyFont="1" applyFill="1" applyBorder="1">
      <alignment vertical="center"/>
    </xf>
    <xf numFmtId="176" fontId="6" fillId="0" borderId="0" xfId="0" applyNumberFormat="1" applyFont="1" applyBorder="1" applyAlignment="1">
      <alignment horizontal="center" vertical="center"/>
    </xf>
    <xf numFmtId="41" fontId="6" fillId="4" borderId="7" xfId="2" applyFont="1" applyFill="1" applyBorder="1" applyAlignment="1">
      <alignment vertical="center"/>
    </xf>
    <xf numFmtId="41" fontId="6" fillId="4" borderId="16" xfId="2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14" fontId="6" fillId="4" borderId="1" xfId="0" applyNumberFormat="1" applyFont="1" applyFill="1" applyBorder="1">
      <alignment vertical="center"/>
    </xf>
    <xf numFmtId="41" fontId="6" fillId="4" borderId="30" xfId="2" applyFont="1" applyFill="1" applyBorder="1" applyAlignment="1">
      <alignment vertical="center"/>
    </xf>
    <xf numFmtId="0" fontId="6" fillId="5" borderId="18" xfId="0" applyFont="1" applyFill="1" applyBorder="1">
      <alignment vertical="center"/>
    </xf>
    <xf numFmtId="41" fontId="6" fillId="4" borderId="1" xfId="2" applyFont="1" applyFill="1" applyBorder="1" applyAlignment="1">
      <alignment vertical="center"/>
    </xf>
    <xf numFmtId="0" fontId="6" fillId="8" borderId="1" xfId="0" applyFont="1" applyFill="1" applyBorder="1">
      <alignment vertical="center"/>
    </xf>
    <xf numFmtId="14" fontId="6" fillId="4" borderId="1" xfId="0" applyNumberFormat="1" applyFont="1" applyFill="1" applyBorder="1" applyAlignment="1">
      <alignment vertical="center"/>
    </xf>
    <xf numFmtId="0" fontId="6" fillId="4" borderId="1" xfId="0" applyNumberFormat="1" applyFont="1" applyFill="1" applyBorder="1" applyAlignment="1">
      <alignment vertical="center"/>
    </xf>
    <xf numFmtId="0" fontId="8" fillId="4" borderId="0" xfId="0" applyNumberFormat="1" applyFont="1" applyFill="1" applyProtection="1">
      <alignment vertical="center"/>
    </xf>
    <xf numFmtId="0" fontId="5" fillId="4" borderId="0" xfId="0" applyFont="1" applyFill="1" applyProtection="1">
      <alignment vertical="center"/>
    </xf>
    <xf numFmtId="0" fontId="6" fillId="4" borderId="0" xfId="0" applyFont="1" applyFill="1" applyProtection="1">
      <alignment vertical="center"/>
    </xf>
    <xf numFmtId="0" fontId="6" fillId="0" borderId="0" xfId="0" applyFont="1" applyProtection="1">
      <alignment vertical="center"/>
    </xf>
    <xf numFmtId="9" fontId="6" fillId="0" borderId="0" xfId="1" applyFont="1" applyProtection="1">
      <alignment vertical="center"/>
    </xf>
    <xf numFmtId="176" fontId="9" fillId="4" borderId="12" xfId="0" applyNumberFormat="1" applyFont="1" applyFill="1" applyBorder="1" applyAlignment="1" applyProtection="1">
      <alignment horizontal="center" vertical="center"/>
    </xf>
    <xf numFmtId="0" fontId="6" fillId="7" borderId="13" xfId="0" applyFont="1" applyFill="1" applyBorder="1" applyProtection="1">
      <alignment vertical="center"/>
    </xf>
    <xf numFmtId="177" fontId="7" fillId="7" borderId="1" xfId="2" applyNumberFormat="1" applyFont="1" applyFill="1" applyBorder="1" applyAlignment="1" applyProtection="1">
      <alignment horizontal="right" vertical="center"/>
    </xf>
    <xf numFmtId="0" fontId="6" fillId="0" borderId="20" xfId="0" applyFont="1" applyBorder="1" applyProtection="1">
      <alignment vertical="center"/>
    </xf>
    <xf numFmtId="0" fontId="6" fillId="0" borderId="21" xfId="0" applyFont="1" applyBorder="1" applyProtection="1">
      <alignment vertical="center"/>
    </xf>
    <xf numFmtId="0" fontId="6" fillId="0" borderId="23" xfId="0" applyFont="1" applyBorder="1" applyProtection="1">
      <alignment vertical="center"/>
    </xf>
    <xf numFmtId="0" fontId="6" fillId="0" borderId="24" xfId="0" applyFont="1" applyBorder="1" applyProtection="1">
      <alignment vertical="center"/>
    </xf>
    <xf numFmtId="0" fontId="6" fillId="2" borderId="1" xfId="0" applyFont="1" applyFill="1" applyBorder="1" applyProtection="1">
      <alignment vertical="center"/>
    </xf>
    <xf numFmtId="0" fontId="6" fillId="0" borderId="12" xfId="0" applyFont="1" applyBorder="1" applyProtection="1">
      <alignment vertical="center"/>
    </xf>
    <xf numFmtId="0" fontId="6" fillId="0" borderId="14" xfId="0" applyFont="1" applyBorder="1" applyProtection="1">
      <alignment vertical="center"/>
    </xf>
    <xf numFmtId="0" fontId="6" fillId="0" borderId="13" xfId="0" applyFont="1" applyBorder="1" applyProtection="1">
      <alignment vertical="center"/>
    </xf>
    <xf numFmtId="0" fontId="6" fillId="3" borderId="1" xfId="0" applyFont="1" applyFill="1" applyBorder="1" applyProtection="1">
      <alignment vertical="center"/>
    </xf>
    <xf numFmtId="0" fontId="6" fillId="0" borderId="2" xfId="0" applyFont="1" applyBorder="1" applyProtection="1">
      <alignment vertical="center"/>
    </xf>
    <xf numFmtId="0" fontId="6" fillId="0" borderId="3" xfId="0" applyFont="1" applyBorder="1" applyProtection="1">
      <alignment vertical="center"/>
    </xf>
    <xf numFmtId="178" fontId="6" fillId="0" borderId="0" xfId="1" applyNumberFormat="1" applyFont="1" applyProtection="1">
      <alignment vertical="center"/>
    </xf>
    <xf numFmtId="0" fontId="6" fillId="0" borderId="0" xfId="0" applyFont="1" applyBorder="1" applyProtection="1">
      <alignment vertical="center"/>
    </xf>
    <xf numFmtId="0" fontId="0" fillId="0" borderId="0" xfId="0" applyBorder="1">
      <alignment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6" fillId="6" borderId="1" xfId="0" applyFont="1" applyFill="1" applyBorder="1">
      <alignment vertical="center"/>
    </xf>
    <xf numFmtId="0" fontId="6" fillId="6" borderId="17" xfId="0" applyFont="1" applyFill="1" applyBorder="1">
      <alignment vertical="center"/>
    </xf>
    <xf numFmtId="0" fontId="6" fillId="0" borderId="1" xfId="0" applyFont="1" applyBorder="1" applyProtection="1">
      <alignment vertical="center"/>
      <protection locked="0"/>
    </xf>
    <xf numFmtId="0" fontId="9" fillId="6" borderId="34" xfId="0" applyFont="1" applyFill="1" applyBorder="1" applyProtection="1">
      <alignment vertical="center"/>
    </xf>
    <xf numFmtId="9" fontId="7" fillId="7" borderId="1" xfId="1" applyNumberFormat="1" applyFont="1" applyFill="1" applyBorder="1" applyAlignment="1" applyProtection="1">
      <alignment horizontal="right" vertical="center"/>
    </xf>
    <xf numFmtId="0" fontId="6" fillId="0" borderId="11" xfId="0" applyFont="1" applyFill="1" applyBorder="1">
      <alignment vertical="center"/>
    </xf>
    <xf numFmtId="0" fontId="9" fillId="10" borderId="1" xfId="0" applyFont="1" applyFill="1" applyBorder="1" applyAlignment="1" applyProtection="1">
      <alignment horizontal="center" vertical="center"/>
    </xf>
    <xf numFmtId="0" fontId="9" fillId="4" borderId="12" xfId="0" applyFont="1" applyFill="1" applyBorder="1" applyAlignment="1" applyProtection="1">
      <alignment horizontal="center" vertical="center"/>
    </xf>
    <xf numFmtId="0" fontId="6" fillId="0" borderId="38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40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4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42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44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9" fillId="4" borderId="13" xfId="0" applyFont="1" applyFill="1" applyBorder="1" applyAlignment="1" applyProtection="1">
      <alignment horizontal="center" vertical="center"/>
    </xf>
    <xf numFmtId="0" fontId="6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9" borderId="39" xfId="0" applyNumberFormat="1" applyFont="1" applyFill="1" applyBorder="1" applyAlignment="1" applyProtection="1">
      <alignment horizontal="center" vertical="center" shrinkToFit="1"/>
      <protection locked="0"/>
    </xf>
    <xf numFmtId="0" fontId="6" fillId="9" borderId="44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6" fillId="0" borderId="47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48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49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50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5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52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53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54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55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56" xfId="0" applyNumberFormat="1" applyFont="1" applyFill="1" applyBorder="1" applyAlignment="1" applyProtection="1">
      <alignment horizontal="center" vertical="center" shrinkToFit="1"/>
    </xf>
    <xf numFmtId="0" fontId="6" fillId="0" borderId="57" xfId="0" applyNumberFormat="1" applyFont="1" applyFill="1" applyBorder="1" applyAlignment="1" applyProtection="1">
      <alignment horizontal="center" vertical="center" shrinkToFit="1"/>
    </xf>
    <xf numFmtId="0" fontId="6" fillId="0" borderId="58" xfId="0" applyFont="1" applyBorder="1" applyAlignment="1" applyProtection="1">
      <alignment horizontal="center" vertical="center"/>
      <protection locked="0"/>
    </xf>
    <xf numFmtId="0" fontId="6" fillId="0" borderId="59" xfId="0" applyFont="1" applyBorder="1" applyAlignment="1" applyProtection="1">
      <alignment horizontal="center" vertical="center"/>
      <protection locked="0"/>
    </xf>
    <xf numFmtId="0" fontId="6" fillId="0" borderId="56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58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59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45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60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6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62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63" xfId="0" applyNumberFormat="1" applyFont="1" applyFill="1" applyBorder="1" applyAlignment="1" applyProtection="1">
      <alignment horizontal="center" vertical="center" shrinkToFit="1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 wrapText="1"/>
    </xf>
    <xf numFmtId="0" fontId="16" fillId="0" borderId="22" xfId="0" applyFont="1" applyBorder="1">
      <alignment vertical="center"/>
    </xf>
    <xf numFmtId="0" fontId="9" fillId="10" borderId="1" xfId="0" applyFont="1" applyFill="1" applyBorder="1" applyAlignment="1" applyProtection="1">
      <alignment vertical="center"/>
    </xf>
    <xf numFmtId="0" fontId="6" fillId="0" borderId="27" xfId="0" applyFont="1" applyBorder="1" applyProtection="1">
      <alignment vertical="center"/>
    </xf>
    <xf numFmtId="0" fontId="6" fillId="0" borderId="28" xfId="0" applyFont="1" applyBorder="1" applyProtection="1">
      <alignment vertical="center"/>
    </xf>
    <xf numFmtId="0" fontId="9" fillId="0" borderId="66" xfId="0" applyFont="1" applyBorder="1" applyAlignment="1" applyProtection="1">
      <alignment horizontal="center" vertical="center"/>
    </xf>
    <xf numFmtId="0" fontId="9" fillId="0" borderId="67" xfId="0" applyFont="1" applyBorder="1" applyAlignment="1" applyProtection="1">
      <alignment horizontal="center" vertical="center"/>
    </xf>
    <xf numFmtId="0" fontId="9" fillId="0" borderId="68" xfId="0" applyFont="1" applyBorder="1" applyAlignment="1" applyProtection="1">
      <alignment horizontal="center" vertical="center"/>
    </xf>
    <xf numFmtId="0" fontId="6" fillId="0" borderId="69" xfId="0" applyFont="1" applyBorder="1" applyProtection="1">
      <alignment vertical="center"/>
    </xf>
    <xf numFmtId="0" fontId="17" fillId="0" borderId="0" xfId="0" applyFont="1" applyProtection="1">
      <alignment vertical="center"/>
    </xf>
    <xf numFmtId="0" fontId="9" fillId="0" borderId="0" xfId="0" applyFont="1" applyProtection="1">
      <alignment vertical="center"/>
    </xf>
    <xf numFmtId="0" fontId="6" fillId="11" borderId="46" xfId="0" applyFont="1" applyFill="1" applyBorder="1" applyAlignment="1" applyProtection="1">
      <alignment horizontal="center" vertical="center" shrinkToFit="1"/>
    </xf>
    <xf numFmtId="0" fontId="6" fillId="10" borderId="45" xfId="0" applyFont="1" applyFill="1" applyBorder="1" applyAlignment="1" applyProtection="1">
      <alignment horizontal="center" vertical="center" shrinkToFit="1"/>
    </xf>
    <xf numFmtId="0" fontId="9" fillId="10" borderId="1" xfId="0" applyFont="1" applyFill="1" applyBorder="1" applyAlignment="1" applyProtection="1">
      <alignment horizontal="center" vertical="center"/>
    </xf>
    <xf numFmtId="0" fontId="6" fillId="12" borderId="56" xfId="0" applyNumberFormat="1" applyFont="1" applyFill="1" applyBorder="1" applyAlignment="1" applyProtection="1">
      <alignment vertical="center" shrinkToFit="1"/>
    </xf>
    <xf numFmtId="0" fontId="6" fillId="12" borderId="57" xfId="0" applyNumberFormat="1" applyFont="1" applyFill="1" applyBorder="1" applyAlignment="1" applyProtection="1">
      <alignment vertical="center" shrinkToFit="1"/>
    </xf>
    <xf numFmtId="0" fontId="6" fillId="12" borderId="63" xfId="0" applyNumberFormat="1" applyFont="1" applyFill="1" applyBorder="1" applyAlignment="1" applyProtection="1">
      <alignment vertical="center" shrinkToFit="1"/>
    </xf>
    <xf numFmtId="0" fontId="6" fillId="12" borderId="56" xfId="0" applyNumberFormat="1" applyFont="1" applyFill="1" applyBorder="1" applyAlignment="1" applyProtection="1">
      <alignment vertical="center" shrinkToFit="1"/>
      <protection locked="0"/>
    </xf>
    <xf numFmtId="0" fontId="6" fillId="12" borderId="63" xfId="0" applyNumberFormat="1" applyFont="1" applyFill="1" applyBorder="1" applyAlignment="1" applyProtection="1">
      <alignment vertical="center" shrinkToFit="1"/>
      <protection locked="0"/>
    </xf>
    <xf numFmtId="0" fontId="9" fillId="4" borderId="1" xfId="0" applyFont="1" applyFill="1" applyBorder="1" applyAlignment="1" applyProtection="1">
      <alignment horizontal="center" vertical="center"/>
    </xf>
    <xf numFmtId="0" fontId="9" fillId="4" borderId="18" xfId="0" applyFont="1" applyFill="1" applyBorder="1" applyAlignment="1" applyProtection="1">
      <alignment horizontal="center" wrapText="1"/>
    </xf>
    <xf numFmtId="0" fontId="9" fillId="4" borderId="34" xfId="0" applyFont="1" applyFill="1" applyBorder="1" applyAlignment="1" applyProtection="1">
      <alignment horizontal="center" wrapText="1"/>
    </xf>
    <xf numFmtId="0" fontId="9" fillId="4" borderId="18" xfId="0" applyFont="1" applyFill="1" applyBorder="1" applyAlignment="1" applyProtection="1">
      <alignment horizontal="center"/>
    </xf>
    <xf numFmtId="0" fontId="9" fillId="4" borderId="34" xfId="0" applyFont="1" applyFill="1" applyBorder="1" applyAlignment="1" applyProtection="1">
      <alignment horizontal="center"/>
    </xf>
    <xf numFmtId="0" fontId="6" fillId="0" borderId="22" xfId="0" applyFont="1" applyBorder="1" applyAlignment="1" applyProtection="1">
      <alignment vertical="center"/>
      <protection locked="0"/>
    </xf>
    <xf numFmtId="0" fontId="6" fillId="0" borderId="23" xfId="0" applyFont="1" applyBorder="1" applyAlignment="1" applyProtection="1">
      <alignment vertical="center"/>
      <protection locked="0"/>
    </xf>
    <xf numFmtId="0" fontId="6" fillId="0" borderId="26" xfId="0" applyFont="1" applyBorder="1" applyAlignment="1" applyProtection="1">
      <alignment vertical="center"/>
      <protection locked="0"/>
    </xf>
    <xf numFmtId="0" fontId="6" fillId="0" borderId="27" xfId="0" applyFont="1" applyBorder="1" applyAlignment="1" applyProtection="1">
      <alignment vertical="center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9" fillId="0" borderId="12" xfId="0" quotePrefix="1" applyFont="1" applyBorder="1" applyAlignment="1" applyProtection="1">
      <alignment horizontal="center" vertical="center"/>
      <protection locked="0"/>
    </xf>
    <xf numFmtId="0" fontId="9" fillId="0" borderId="13" xfId="0" quotePrefix="1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4" borderId="64" xfId="0" applyFont="1" applyFill="1" applyBorder="1" applyAlignment="1" applyProtection="1">
      <alignment horizontal="center" vertical="center"/>
    </xf>
    <xf numFmtId="0" fontId="9" fillId="4" borderId="65" xfId="0" applyFont="1" applyFill="1" applyBorder="1" applyAlignment="1" applyProtection="1">
      <alignment horizontal="center" vertical="center"/>
    </xf>
    <xf numFmtId="0" fontId="9" fillId="4" borderId="37" xfId="0" applyFont="1" applyFill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vertical="center"/>
      <protection locked="0"/>
    </xf>
    <xf numFmtId="0" fontId="6" fillId="0" borderId="20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vertical="center"/>
      <protection locked="0"/>
    </xf>
    <xf numFmtId="0" fontId="9" fillId="4" borderId="35" xfId="0" applyFont="1" applyFill="1" applyBorder="1" applyAlignment="1" applyProtection="1">
      <alignment horizontal="center" vertical="center"/>
    </xf>
    <xf numFmtId="0" fontId="6" fillId="4" borderId="36" xfId="0" applyFont="1" applyFill="1" applyBorder="1" applyAlignment="1" applyProtection="1">
      <alignment horizontal="center" vertical="center"/>
    </xf>
    <xf numFmtId="0" fontId="6" fillId="4" borderId="65" xfId="0" applyFont="1" applyFill="1" applyBorder="1" applyAlignment="1" applyProtection="1">
      <alignment horizontal="center" vertical="center"/>
    </xf>
    <xf numFmtId="0" fontId="6" fillId="4" borderId="37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center" vertical="center"/>
    </xf>
    <xf numFmtId="0" fontId="6" fillId="0" borderId="72" xfId="0" applyFont="1" applyBorder="1" applyAlignment="1" applyProtection="1">
      <alignment horizontal="center" vertical="center"/>
    </xf>
    <xf numFmtId="0" fontId="6" fillId="0" borderId="73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6" fillId="0" borderId="74" xfId="0" applyFont="1" applyBorder="1" applyAlignment="1" applyProtection="1">
      <alignment horizontal="center" vertical="center"/>
    </xf>
    <xf numFmtId="0" fontId="6" fillId="0" borderId="75" xfId="0" applyFont="1" applyBorder="1" applyAlignment="1" applyProtection="1">
      <alignment horizontal="center" vertical="center"/>
    </xf>
    <xf numFmtId="0" fontId="6" fillId="0" borderId="76" xfId="0" applyFont="1" applyBorder="1" applyAlignment="1" applyProtection="1">
      <alignment horizontal="center" vertical="center"/>
    </xf>
    <xf numFmtId="0" fontId="6" fillId="0" borderId="77" xfId="0" applyFont="1" applyBorder="1" applyAlignment="1" applyProtection="1">
      <alignment horizontal="center" vertical="center"/>
    </xf>
    <xf numFmtId="179" fontId="6" fillId="0" borderId="1" xfId="0" applyNumberFormat="1" applyFont="1" applyBorder="1" applyProtection="1">
      <alignment vertical="center"/>
      <protection locked="0"/>
    </xf>
  </cellXfs>
  <cellStyles count="3">
    <cellStyle name="백분율" xfId="1" builtinId="5"/>
    <cellStyle name="쉼표 [0]" xfId="2" builtinId="6"/>
    <cellStyle name="표준" xfId="0" builtinId="0"/>
  </cellStyles>
  <dxfs count="16">
    <dxf>
      <fill>
        <patternFill>
          <bgColor rgb="FFFFCCFF"/>
        </patternFill>
      </fill>
    </dxf>
    <dxf>
      <fill>
        <patternFill patternType="solid">
          <fgColor auto="1"/>
          <bgColor rgb="FFFFCCFF"/>
        </patternFill>
      </fill>
    </dxf>
    <dxf>
      <fill>
        <patternFill>
          <bgColor rgb="FFCCECFF"/>
        </patternFill>
      </fill>
    </dxf>
    <dxf>
      <fill>
        <patternFill>
          <bgColor theme="0" tint="-0.24994659260841701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CCECFF"/>
        </patternFill>
      </fill>
    </dxf>
    <dxf>
      <fill>
        <patternFill patternType="solid">
          <fgColor auto="1"/>
          <bgColor rgb="FFFFCCFF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rgb="FFFFCCFF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theme="9" tint="0.79998168889431442"/>
        </patternFill>
      </fill>
    </dxf>
    <dxf>
      <fill>
        <patternFill>
          <bgColor rgb="FFCCECFF"/>
        </patternFill>
      </fill>
    </dxf>
  </dxfs>
  <tableStyles count="0" defaultTableStyle="TableStyleMedium9" defaultPivotStyle="PivotStyleLight16"/>
  <colors>
    <mruColors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4"/>
  <sheetViews>
    <sheetView showGridLines="0" tabSelected="1" zoomScale="85" zoomScaleNormal="85" workbookViewId="0">
      <pane ySplit="5" topLeftCell="A6" activePane="bottomLeft" state="frozen"/>
      <selection activeCell="C35" sqref="C35:U35"/>
      <selection pane="bottomLeft" activeCell="AS8" sqref="AS8"/>
    </sheetView>
  </sheetViews>
  <sheetFormatPr defaultColWidth="4.25" defaultRowHeight="23.25" customHeight="1" x14ac:dyDescent="0.3"/>
  <cols>
    <col min="1" max="1" width="6.875" style="43" customWidth="1"/>
    <col min="2" max="42" width="3.625" style="43" customWidth="1"/>
    <col min="43" max="43" width="3.625" style="44" customWidth="1"/>
    <col min="44" max="63" width="3.625" style="43" customWidth="1"/>
    <col min="64" max="66" width="8" style="43" customWidth="1"/>
    <col min="67" max="67" width="23.5" style="43" customWidth="1"/>
    <col min="68" max="16384" width="4.25" style="43"/>
  </cols>
  <sheetData>
    <row r="1" spans="1:67" ht="23.45" customHeight="1" x14ac:dyDescent="0.3">
      <c r="A1" s="40" t="str">
        <f>SET_YEAR &amp;" 年 프로젝트 투입공수"</f>
        <v>2021 年 프로젝트 투입공수</v>
      </c>
      <c r="B1" s="41"/>
      <c r="C1" s="42"/>
      <c r="D1" s="42"/>
      <c r="E1" s="42"/>
      <c r="F1" s="42"/>
      <c r="G1" s="42"/>
      <c r="H1" s="42"/>
      <c r="I1" s="42"/>
      <c r="K1" s="119" t="s">
        <v>146</v>
      </c>
      <c r="L1" s="119"/>
      <c r="M1" s="147">
        <v>1234</v>
      </c>
      <c r="N1" s="148"/>
      <c r="P1" s="76" t="s">
        <v>147</v>
      </c>
      <c r="Q1" s="149" t="s">
        <v>161</v>
      </c>
      <c r="R1" s="150"/>
      <c r="S1" s="151"/>
    </row>
    <row r="2" spans="1:67" ht="19.149999999999999" customHeight="1" x14ac:dyDescent="0.3"/>
    <row r="3" spans="1:67" ht="23.1" hidden="1" customHeight="1" x14ac:dyDescent="0.3">
      <c r="A3" s="92"/>
      <c r="B3" s="77">
        <v>1</v>
      </c>
      <c r="C3" s="86">
        <v>1</v>
      </c>
      <c r="D3" s="77">
        <v>2</v>
      </c>
      <c r="E3" s="86">
        <v>2</v>
      </c>
      <c r="F3" s="77">
        <v>3</v>
      </c>
      <c r="G3" s="86">
        <v>3</v>
      </c>
      <c r="H3" s="77">
        <v>4</v>
      </c>
      <c r="I3" s="86">
        <v>4</v>
      </c>
      <c r="J3" s="77">
        <v>5</v>
      </c>
      <c r="K3" s="86">
        <v>5</v>
      </c>
      <c r="L3" s="77">
        <v>6</v>
      </c>
      <c r="M3" s="86">
        <v>6</v>
      </c>
      <c r="N3" s="77">
        <v>7</v>
      </c>
      <c r="O3" s="86">
        <v>7</v>
      </c>
      <c r="P3" s="77">
        <v>8</v>
      </c>
      <c r="Q3" s="86">
        <v>8</v>
      </c>
      <c r="R3" s="77">
        <v>9</v>
      </c>
      <c r="S3" s="86">
        <v>9</v>
      </c>
      <c r="T3" s="77">
        <v>10</v>
      </c>
      <c r="U3" s="86">
        <v>10</v>
      </c>
      <c r="V3" s="77">
        <v>11</v>
      </c>
      <c r="W3" s="86">
        <v>11</v>
      </c>
      <c r="X3" s="77">
        <v>12</v>
      </c>
      <c r="Y3" s="86">
        <v>12</v>
      </c>
      <c r="Z3" s="77">
        <v>13</v>
      </c>
      <c r="AA3" s="86">
        <v>13</v>
      </c>
      <c r="AB3" s="77">
        <v>14</v>
      </c>
      <c r="AC3" s="86">
        <v>14</v>
      </c>
      <c r="AD3" s="77">
        <v>15</v>
      </c>
      <c r="AE3" s="86">
        <v>15</v>
      </c>
      <c r="AF3" s="77">
        <v>16</v>
      </c>
      <c r="AG3" s="86">
        <v>16</v>
      </c>
      <c r="AH3" s="77">
        <v>17</v>
      </c>
      <c r="AI3" s="86">
        <v>17</v>
      </c>
      <c r="AJ3" s="77">
        <v>18</v>
      </c>
      <c r="AK3" s="86">
        <v>18</v>
      </c>
      <c r="AL3" s="77">
        <v>19</v>
      </c>
      <c r="AM3" s="86">
        <v>19</v>
      </c>
      <c r="AN3" s="77">
        <v>20</v>
      </c>
      <c r="AO3" s="86">
        <v>20</v>
      </c>
      <c r="AP3" s="77">
        <v>21</v>
      </c>
      <c r="AQ3" s="86">
        <v>21</v>
      </c>
      <c r="AR3" s="77">
        <v>22</v>
      </c>
      <c r="AS3" s="86">
        <v>22</v>
      </c>
      <c r="AT3" s="77">
        <v>23</v>
      </c>
      <c r="AU3" s="86">
        <v>23</v>
      </c>
      <c r="AV3" s="77">
        <v>24</v>
      </c>
      <c r="AW3" s="86">
        <v>24</v>
      </c>
      <c r="AX3" s="77">
        <v>25</v>
      </c>
      <c r="AY3" s="86">
        <v>25</v>
      </c>
      <c r="AZ3" s="77">
        <v>26</v>
      </c>
      <c r="BA3" s="86">
        <v>26</v>
      </c>
      <c r="BB3" s="77">
        <v>27</v>
      </c>
      <c r="BC3" s="86">
        <v>27</v>
      </c>
      <c r="BD3" s="77">
        <v>28</v>
      </c>
      <c r="BE3" s="86">
        <v>28</v>
      </c>
      <c r="BF3" s="77">
        <v>29</v>
      </c>
      <c r="BG3" s="86">
        <v>29</v>
      </c>
      <c r="BH3" s="77">
        <v>30</v>
      </c>
      <c r="BI3" s="86">
        <v>30</v>
      </c>
      <c r="BJ3" s="77">
        <v>31</v>
      </c>
      <c r="BK3" s="86">
        <v>31</v>
      </c>
      <c r="BL3" s="91"/>
      <c r="BM3" s="91"/>
      <c r="BN3" s="91"/>
      <c r="BO3" s="92"/>
    </row>
    <row r="4" spans="1:67" ht="23.1" customHeight="1" x14ac:dyDescent="0.3">
      <c r="A4" s="136" t="s">
        <v>0</v>
      </c>
      <c r="B4" s="136">
        <v>1</v>
      </c>
      <c r="C4" s="136"/>
      <c r="D4" s="136">
        <v>2</v>
      </c>
      <c r="E4" s="136">
        <v>2</v>
      </c>
      <c r="F4" s="136">
        <v>3</v>
      </c>
      <c r="G4" s="136">
        <v>3</v>
      </c>
      <c r="H4" s="136">
        <v>4</v>
      </c>
      <c r="I4" s="136">
        <v>4</v>
      </c>
      <c r="J4" s="136">
        <v>5</v>
      </c>
      <c r="K4" s="136">
        <v>5</v>
      </c>
      <c r="L4" s="136">
        <v>6</v>
      </c>
      <c r="M4" s="136">
        <v>6</v>
      </c>
      <c r="N4" s="136">
        <v>7</v>
      </c>
      <c r="O4" s="136">
        <v>7</v>
      </c>
      <c r="P4" s="136">
        <v>8</v>
      </c>
      <c r="Q4" s="136">
        <v>8</v>
      </c>
      <c r="R4" s="136">
        <v>9</v>
      </c>
      <c r="S4" s="136">
        <v>9</v>
      </c>
      <c r="T4" s="136">
        <v>10</v>
      </c>
      <c r="U4" s="136">
        <v>10</v>
      </c>
      <c r="V4" s="136">
        <v>11</v>
      </c>
      <c r="W4" s="136">
        <v>11</v>
      </c>
      <c r="X4" s="136">
        <v>12</v>
      </c>
      <c r="Y4" s="136">
        <v>12</v>
      </c>
      <c r="Z4" s="136">
        <v>13</v>
      </c>
      <c r="AA4" s="136">
        <v>13</v>
      </c>
      <c r="AB4" s="136">
        <v>14</v>
      </c>
      <c r="AC4" s="136">
        <v>14</v>
      </c>
      <c r="AD4" s="136">
        <v>15</v>
      </c>
      <c r="AE4" s="136">
        <v>15</v>
      </c>
      <c r="AF4" s="136">
        <v>16</v>
      </c>
      <c r="AG4" s="136">
        <v>16</v>
      </c>
      <c r="AH4" s="136">
        <v>17</v>
      </c>
      <c r="AI4" s="136">
        <v>17</v>
      </c>
      <c r="AJ4" s="136">
        <v>18</v>
      </c>
      <c r="AK4" s="136">
        <v>18</v>
      </c>
      <c r="AL4" s="136">
        <v>19</v>
      </c>
      <c r="AM4" s="136">
        <v>19</v>
      </c>
      <c r="AN4" s="136">
        <v>20</v>
      </c>
      <c r="AO4" s="136">
        <v>20</v>
      </c>
      <c r="AP4" s="136">
        <v>21</v>
      </c>
      <c r="AQ4" s="136">
        <v>21</v>
      </c>
      <c r="AR4" s="136">
        <v>22</v>
      </c>
      <c r="AS4" s="136">
        <v>22</v>
      </c>
      <c r="AT4" s="136">
        <v>23</v>
      </c>
      <c r="AU4" s="136">
        <v>23</v>
      </c>
      <c r="AV4" s="136">
        <v>24</v>
      </c>
      <c r="AW4" s="136">
        <v>24</v>
      </c>
      <c r="AX4" s="136">
        <v>25</v>
      </c>
      <c r="AY4" s="136">
        <v>25</v>
      </c>
      <c r="AZ4" s="136">
        <v>26</v>
      </c>
      <c r="BA4" s="136">
        <v>26</v>
      </c>
      <c r="BB4" s="136">
        <v>27</v>
      </c>
      <c r="BC4" s="136">
        <v>27</v>
      </c>
      <c r="BD4" s="136">
        <v>28</v>
      </c>
      <c r="BE4" s="136">
        <v>28</v>
      </c>
      <c r="BF4" s="136">
        <v>29</v>
      </c>
      <c r="BG4" s="136">
        <v>29</v>
      </c>
      <c r="BH4" s="136">
        <v>30</v>
      </c>
      <c r="BI4" s="136">
        <v>30</v>
      </c>
      <c r="BJ4" s="136">
        <v>31</v>
      </c>
      <c r="BK4" s="136"/>
      <c r="BL4" s="137" t="s">
        <v>60</v>
      </c>
      <c r="BM4" s="137" t="s">
        <v>109</v>
      </c>
      <c r="BN4" s="137" t="s">
        <v>26</v>
      </c>
      <c r="BO4" s="139" t="s">
        <v>27</v>
      </c>
    </row>
    <row r="5" spans="1:67" ht="23.1" customHeight="1" thickBot="1" x14ac:dyDescent="0.35">
      <c r="A5" s="136"/>
      <c r="B5" s="129" t="s">
        <v>189</v>
      </c>
      <c r="C5" s="128" t="s">
        <v>190</v>
      </c>
      <c r="D5" s="129" t="s">
        <v>189</v>
      </c>
      <c r="E5" s="128" t="s">
        <v>190</v>
      </c>
      <c r="F5" s="129" t="s">
        <v>189</v>
      </c>
      <c r="G5" s="128" t="s">
        <v>190</v>
      </c>
      <c r="H5" s="129" t="s">
        <v>189</v>
      </c>
      <c r="I5" s="128" t="s">
        <v>190</v>
      </c>
      <c r="J5" s="129" t="s">
        <v>189</v>
      </c>
      <c r="K5" s="128" t="s">
        <v>190</v>
      </c>
      <c r="L5" s="129" t="s">
        <v>189</v>
      </c>
      <c r="M5" s="128" t="s">
        <v>190</v>
      </c>
      <c r="N5" s="129" t="s">
        <v>189</v>
      </c>
      <c r="O5" s="128" t="s">
        <v>190</v>
      </c>
      <c r="P5" s="129" t="s">
        <v>189</v>
      </c>
      <c r="Q5" s="128" t="s">
        <v>190</v>
      </c>
      <c r="R5" s="129" t="s">
        <v>189</v>
      </c>
      <c r="S5" s="128" t="s">
        <v>190</v>
      </c>
      <c r="T5" s="129" t="s">
        <v>189</v>
      </c>
      <c r="U5" s="128" t="s">
        <v>190</v>
      </c>
      <c r="V5" s="129" t="s">
        <v>189</v>
      </c>
      <c r="W5" s="128" t="s">
        <v>190</v>
      </c>
      <c r="X5" s="129" t="s">
        <v>189</v>
      </c>
      <c r="Y5" s="128" t="s">
        <v>190</v>
      </c>
      <c r="Z5" s="129" t="s">
        <v>189</v>
      </c>
      <c r="AA5" s="128" t="s">
        <v>190</v>
      </c>
      <c r="AB5" s="129" t="s">
        <v>189</v>
      </c>
      <c r="AC5" s="128" t="s">
        <v>190</v>
      </c>
      <c r="AD5" s="129" t="s">
        <v>189</v>
      </c>
      <c r="AE5" s="128" t="s">
        <v>190</v>
      </c>
      <c r="AF5" s="129" t="s">
        <v>189</v>
      </c>
      <c r="AG5" s="128" t="s">
        <v>190</v>
      </c>
      <c r="AH5" s="129" t="s">
        <v>189</v>
      </c>
      <c r="AI5" s="128" t="s">
        <v>190</v>
      </c>
      <c r="AJ5" s="129" t="s">
        <v>189</v>
      </c>
      <c r="AK5" s="128" t="s">
        <v>190</v>
      </c>
      <c r="AL5" s="129" t="s">
        <v>189</v>
      </c>
      <c r="AM5" s="128" t="s">
        <v>190</v>
      </c>
      <c r="AN5" s="129" t="s">
        <v>189</v>
      </c>
      <c r="AO5" s="128" t="s">
        <v>190</v>
      </c>
      <c r="AP5" s="129" t="s">
        <v>189</v>
      </c>
      <c r="AQ5" s="128" t="s">
        <v>190</v>
      </c>
      <c r="AR5" s="129" t="s">
        <v>189</v>
      </c>
      <c r="AS5" s="128" t="s">
        <v>190</v>
      </c>
      <c r="AT5" s="129" t="s">
        <v>189</v>
      </c>
      <c r="AU5" s="128" t="s">
        <v>190</v>
      </c>
      <c r="AV5" s="129" t="s">
        <v>189</v>
      </c>
      <c r="AW5" s="128" t="s">
        <v>190</v>
      </c>
      <c r="AX5" s="129" t="s">
        <v>189</v>
      </c>
      <c r="AY5" s="128" t="s">
        <v>190</v>
      </c>
      <c r="AZ5" s="129" t="s">
        <v>189</v>
      </c>
      <c r="BA5" s="128" t="s">
        <v>190</v>
      </c>
      <c r="BB5" s="129" t="s">
        <v>189</v>
      </c>
      <c r="BC5" s="128" t="s">
        <v>190</v>
      </c>
      <c r="BD5" s="129" t="s">
        <v>189</v>
      </c>
      <c r="BE5" s="128" t="s">
        <v>190</v>
      </c>
      <c r="BF5" s="129" t="s">
        <v>189</v>
      </c>
      <c r="BG5" s="128" t="s">
        <v>190</v>
      </c>
      <c r="BH5" s="129" t="s">
        <v>189</v>
      </c>
      <c r="BI5" s="128" t="s">
        <v>190</v>
      </c>
      <c r="BJ5" s="129" t="s">
        <v>189</v>
      </c>
      <c r="BK5" s="128" t="s">
        <v>190</v>
      </c>
      <c r="BL5" s="138"/>
      <c r="BM5" s="138"/>
      <c r="BN5" s="138"/>
      <c r="BO5" s="140"/>
    </row>
    <row r="6" spans="1:67" ht="23.1" customHeight="1" thickBot="1" x14ac:dyDescent="0.35">
      <c r="A6" s="45">
        <f>EOMONTH(SET_YEARSTARTDATE,-1)+1</f>
        <v>44197</v>
      </c>
      <c r="B6" s="93" t="s">
        <v>51</v>
      </c>
      <c r="C6" s="94"/>
      <c r="D6" s="78"/>
      <c r="E6" s="94"/>
      <c r="F6" s="78"/>
      <c r="G6" s="94"/>
      <c r="H6" s="78"/>
      <c r="I6" s="94"/>
      <c r="J6" s="78"/>
      <c r="K6" s="94"/>
      <c r="L6" s="78"/>
      <c r="M6" s="94"/>
      <c r="N6" s="78"/>
      <c r="O6" s="94"/>
      <c r="P6" s="78"/>
      <c r="Q6" s="94"/>
      <c r="R6" s="78"/>
      <c r="S6" s="94"/>
      <c r="T6" s="78"/>
      <c r="U6" s="94"/>
      <c r="V6" s="78"/>
      <c r="W6" s="94"/>
      <c r="X6" s="78"/>
      <c r="Y6" s="94"/>
      <c r="Z6" s="78"/>
      <c r="AA6" s="94"/>
      <c r="AB6" s="78"/>
      <c r="AC6" s="94"/>
      <c r="AD6" s="78"/>
      <c r="AE6" s="94"/>
      <c r="AF6" s="78"/>
      <c r="AG6" s="94"/>
      <c r="AH6" s="78"/>
      <c r="AI6" s="94"/>
      <c r="AJ6" s="78"/>
      <c r="AK6" s="94"/>
      <c r="AL6" s="78"/>
      <c r="AM6" s="94"/>
      <c r="AN6" s="78"/>
      <c r="AO6" s="94"/>
      <c r="AP6" s="78"/>
      <c r="AQ6" s="94"/>
      <c r="AR6" s="78"/>
      <c r="AS6" s="94"/>
      <c r="AT6" s="78"/>
      <c r="AU6" s="94"/>
      <c r="AV6" s="78"/>
      <c r="AW6" s="94"/>
      <c r="AX6" s="78"/>
      <c r="AY6" s="94"/>
      <c r="AZ6" s="78"/>
      <c r="BA6" s="94"/>
      <c r="BB6" s="78"/>
      <c r="BC6" s="94"/>
      <c r="BD6" s="78"/>
      <c r="BE6" s="94"/>
      <c r="BF6" s="99"/>
      <c r="BG6" s="100"/>
      <c r="BH6" s="99"/>
      <c r="BI6" s="100"/>
      <c r="BJ6" s="99"/>
      <c r="BK6" s="101"/>
      <c r="BL6" s="46">
        <f>근무일수계산!BL6</f>
        <v>20</v>
      </c>
      <c r="BM6" s="47">
        <f>(COUNTIF(WORK_M01_AREA,"&lt;=Z")-COUNTIF(WORK_M01_AREA,"&lt;A"))*0.5</f>
        <v>0</v>
      </c>
      <c r="BN6" s="74">
        <f>BM6/BL6</f>
        <v>0</v>
      </c>
      <c r="BO6" s="72"/>
    </row>
    <row r="7" spans="1:67" ht="23.1" customHeight="1" thickBot="1" x14ac:dyDescent="0.35">
      <c r="A7" s="45">
        <f>EOMONTH(SET_YEARSTARTDATE,0)+1</f>
        <v>44228</v>
      </c>
      <c r="B7" s="95"/>
      <c r="C7" s="84"/>
      <c r="D7" s="80"/>
      <c r="E7" s="84"/>
      <c r="F7" s="80"/>
      <c r="G7" s="84"/>
      <c r="H7" s="80"/>
      <c r="I7" s="84"/>
      <c r="J7" s="80"/>
      <c r="K7" s="84"/>
      <c r="L7" s="80"/>
      <c r="M7" s="84"/>
      <c r="N7" s="80"/>
      <c r="O7" s="84"/>
      <c r="P7" s="80"/>
      <c r="Q7" s="84"/>
      <c r="R7" s="80"/>
      <c r="S7" s="84"/>
      <c r="T7" s="80"/>
      <c r="U7" s="84"/>
      <c r="V7" s="80" t="s">
        <v>168</v>
      </c>
      <c r="W7" s="84"/>
      <c r="X7" s="80" t="s">
        <v>168</v>
      </c>
      <c r="Y7" s="84"/>
      <c r="Z7" s="80" t="s">
        <v>168</v>
      </c>
      <c r="AA7" s="84"/>
      <c r="AB7" s="80"/>
      <c r="AC7" s="84"/>
      <c r="AD7" s="80"/>
      <c r="AE7" s="84"/>
      <c r="AF7" s="80"/>
      <c r="AG7" s="84"/>
      <c r="AH7" s="80"/>
      <c r="AI7" s="84"/>
      <c r="AJ7" s="80"/>
      <c r="AK7" s="84"/>
      <c r="AL7" s="80"/>
      <c r="AM7" s="84"/>
      <c r="AN7" s="80"/>
      <c r="AO7" s="84"/>
      <c r="AP7" s="80"/>
      <c r="AQ7" s="84"/>
      <c r="AR7" s="80"/>
      <c r="AS7" s="84"/>
      <c r="AT7" s="80"/>
      <c r="AU7" s="84"/>
      <c r="AV7" s="80"/>
      <c r="AW7" s="84"/>
      <c r="AX7" s="80"/>
      <c r="AY7" s="84"/>
      <c r="AZ7" s="80"/>
      <c r="BA7" s="84"/>
      <c r="BB7" s="80"/>
      <c r="BC7" s="84"/>
      <c r="BD7" s="80"/>
      <c r="BE7" s="98"/>
      <c r="BF7" s="131"/>
      <c r="BG7" s="132"/>
      <c r="BH7" s="132"/>
      <c r="BI7" s="132"/>
      <c r="BJ7" s="132"/>
      <c r="BK7" s="133"/>
      <c r="BL7" s="46">
        <f>근무일수계산!BL7</f>
        <v>18</v>
      </c>
      <c r="BM7" s="47">
        <f>(COUNTIF(WORK_M02_AREA,"&lt;=Z")-COUNTIF(WORK_M02_AREA,"&lt;A"))*0.5</f>
        <v>0</v>
      </c>
      <c r="BN7" s="74">
        <f t="shared" ref="BN7:BN18" si="0">BM7/BL7</f>
        <v>0</v>
      </c>
      <c r="BO7" s="72"/>
    </row>
    <row r="8" spans="1:67" ht="23.1" customHeight="1" thickBot="1" x14ac:dyDescent="0.35">
      <c r="A8" s="45">
        <f>EOMONTH(SET_YEARSTARTDATE,1)+1</f>
        <v>44256</v>
      </c>
      <c r="B8" s="95" t="s">
        <v>17</v>
      </c>
      <c r="C8" s="84"/>
      <c r="D8" s="80"/>
      <c r="E8" s="84"/>
      <c r="F8" s="80"/>
      <c r="G8" s="84"/>
      <c r="H8" s="80"/>
      <c r="I8" s="84"/>
      <c r="J8" s="80"/>
      <c r="K8" s="84"/>
      <c r="L8" s="80"/>
      <c r="M8" s="84"/>
      <c r="N8" s="80"/>
      <c r="O8" s="84"/>
      <c r="P8" s="80"/>
      <c r="Q8" s="84"/>
      <c r="R8" s="80"/>
      <c r="S8" s="84"/>
      <c r="T8" s="80"/>
      <c r="U8" s="84"/>
      <c r="V8" s="80"/>
      <c r="W8" s="84"/>
      <c r="X8" s="80"/>
      <c r="Y8" s="84"/>
      <c r="Z8" s="80"/>
      <c r="AA8" s="84"/>
      <c r="AB8" s="80"/>
      <c r="AC8" s="84"/>
      <c r="AD8" s="80"/>
      <c r="AE8" s="84"/>
      <c r="AF8" s="80"/>
      <c r="AG8" s="84"/>
      <c r="AH8" s="80"/>
      <c r="AI8" s="84"/>
      <c r="AJ8" s="80"/>
      <c r="AK8" s="84"/>
      <c r="AL8" s="80"/>
      <c r="AM8" s="84"/>
      <c r="AN8" s="79"/>
      <c r="AO8" s="85"/>
      <c r="AP8" s="79"/>
      <c r="AQ8" s="85"/>
      <c r="AR8" s="79"/>
      <c r="AS8" s="85"/>
      <c r="AT8" s="79"/>
      <c r="AU8" s="85"/>
      <c r="AV8" s="79"/>
      <c r="AW8" s="85"/>
      <c r="AX8" s="80"/>
      <c r="AY8" s="84"/>
      <c r="AZ8" s="80"/>
      <c r="BA8" s="84"/>
      <c r="BB8" s="79"/>
      <c r="BC8" s="85"/>
      <c r="BD8" s="79"/>
      <c r="BE8" s="85"/>
      <c r="BF8" s="102"/>
      <c r="BG8" s="103"/>
      <c r="BH8" s="102"/>
      <c r="BI8" s="103"/>
      <c r="BJ8" s="106"/>
      <c r="BK8" s="107"/>
      <c r="BL8" s="46">
        <f>근무일수계산!BL8</f>
        <v>22</v>
      </c>
      <c r="BM8" s="47">
        <f>(COUNTIF(WORK_M03_AREA,"&lt;=Z")-COUNTIF(WORK_M03_AREA,"&lt;A"))*0.5</f>
        <v>0</v>
      </c>
      <c r="BN8" s="74">
        <f t="shared" si="0"/>
        <v>0</v>
      </c>
      <c r="BO8" s="72"/>
    </row>
    <row r="9" spans="1:67" ht="23.1" customHeight="1" thickBot="1" x14ac:dyDescent="0.35">
      <c r="A9" s="45">
        <f>EOMONTH(SET_YEARSTARTDATE,2)+1</f>
        <v>44287</v>
      </c>
      <c r="B9" s="95"/>
      <c r="C9" s="84"/>
      <c r="D9" s="80"/>
      <c r="E9" s="84"/>
      <c r="F9" s="80"/>
      <c r="G9" s="84"/>
      <c r="H9" s="80"/>
      <c r="I9" s="84"/>
      <c r="J9" s="80"/>
      <c r="K9" s="84"/>
      <c r="L9" s="80"/>
      <c r="M9" s="84"/>
      <c r="N9" s="80"/>
      <c r="O9" s="84"/>
      <c r="P9" s="80"/>
      <c r="Q9" s="84"/>
      <c r="R9" s="80"/>
      <c r="S9" s="84"/>
      <c r="T9" s="80"/>
      <c r="U9" s="84"/>
      <c r="V9" s="80"/>
      <c r="W9" s="84"/>
      <c r="X9" s="80"/>
      <c r="Y9" s="84"/>
      <c r="Z9" s="80"/>
      <c r="AA9" s="84"/>
      <c r="AB9" s="80"/>
      <c r="AC9" s="84"/>
      <c r="AD9" s="80"/>
      <c r="AE9" s="84"/>
      <c r="AF9" s="80"/>
      <c r="AG9" s="84"/>
      <c r="AH9" s="80"/>
      <c r="AI9" s="84"/>
      <c r="AJ9" s="80"/>
      <c r="AK9" s="84"/>
      <c r="AL9" s="80"/>
      <c r="AM9" s="84"/>
      <c r="AN9" s="80"/>
      <c r="AO9" s="84"/>
      <c r="AP9" s="80"/>
      <c r="AQ9" s="84"/>
      <c r="AR9" s="80"/>
      <c r="AS9" s="84"/>
      <c r="AT9" s="80"/>
      <c r="AU9" s="84"/>
      <c r="AV9" s="80"/>
      <c r="AW9" s="84"/>
      <c r="AX9" s="80"/>
      <c r="AY9" s="84"/>
      <c r="AZ9" s="80"/>
      <c r="BA9" s="84"/>
      <c r="BB9" s="80"/>
      <c r="BC9" s="84"/>
      <c r="BD9" s="80"/>
      <c r="BE9" s="84"/>
      <c r="BF9" s="80"/>
      <c r="BG9" s="84"/>
      <c r="BH9" s="80"/>
      <c r="BI9" s="98"/>
      <c r="BJ9" s="134"/>
      <c r="BK9" s="135"/>
      <c r="BL9" s="46">
        <f>근무일수계산!BL9</f>
        <v>22</v>
      </c>
      <c r="BM9" s="47">
        <f>(COUNTIF(WORK_M04_AREA,"&lt;=Z")-COUNTIF(WORK_M04_AREA,"&lt;A"))*0.5</f>
        <v>0</v>
      </c>
      <c r="BN9" s="74">
        <f t="shared" si="0"/>
        <v>0</v>
      </c>
      <c r="BO9" s="72"/>
    </row>
    <row r="10" spans="1:67" ht="23.1" customHeight="1" thickBot="1" x14ac:dyDescent="0.35">
      <c r="A10" s="45">
        <f>EOMONTH(SET_YEARSTARTDATE,3)+1</f>
        <v>44317</v>
      </c>
      <c r="B10" s="95" t="s">
        <v>18</v>
      </c>
      <c r="C10" s="84"/>
      <c r="D10" s="80"/>
      <c r="E10" s="84"/>
      <c r="F10" s="80"/>
      <c r="G10" s="84"/>
      <c r="H10" s="80"/>
      <c r="I10" s="84"/>
      <c r="J10" s="80" t="s">
        <v>167</v>
      </c>
      <c r="K10" s="84"/>
      <c r="L10" s="80"/>
      <c r="M10" s="84"/>
      <c r="N10" s="80"/>
      <c r="O10" s="84"/>
      <c r="P10" s="80"/>
      <c r="Q10" s="84"/>
      <c r="R10" s="89"/>
      <c r="S10" s="90"/>
      <c r="T10" s="80"/>
      <c r="U10" s="84"/>
      <c r="V10" s="80"/>
      <c r="W10" s="84"/>
      <c r="X10" s="80"/>
      <c r="Y10" s="84"/>
      <c r="Z10" s="80"/>
      <c r="AA10" s="84"/>
      <c r="AB10" s="80"/>
      <c r="AC10" s="84"/>
      <c r="AD10" s="80"/>
      <c r="AE10" s="84"/>
      <c r="AF10" s="80"/>
      <c r="AG10" s="84"/>
      <c r="AH10" s="80"/>
      <c r="AI10" s="84"/>
      <c r="AJ10" s="80"/>
      <c r="AK10" s="84"/>
      <c r="AL10" s="80" t="s">
        <v>170</v>
      </c>
      <c r="AM10" s="84"/>
      <c r="AN10" s="80"/>
      <c r="AO10" s="84"/>
      <c r="AP10" s="80"/>
      <c r="AQ10" s="84"/>
      <c r="AR10" s="80"/>
      <c r="AS10" s="84"/>
      <c r="AT10" s="80"/>
      <c r="AU10" s="84"/>
      <c r="AV10" s="80"/>
      <c r="AW10" s="84"/>
      <c r="AX10" s="80"/>
      <c r="AY10" s="84"/>
      <c r="AZ10" s="80"/>
      <c r="BA10" s="84"/>
      <c r="BB10" s="80"/>
      <c r="BC10" s="84"/>
      <c r="BD10" s="80"/>
      <c r="BE10" s="84"/>
      <c r="BF10" s="80"/>
      <c r="BG10" s="84"/>
      <c r="BH10" s="80"/>
      <c r="BI10" s="84"/>
      <c r="BJ10" s="109"/>
      <c r="BK10" s="110"/>
      <c r="BL10" s="46">
        <f>근무일수계산!BL10</f>
        <v>19</v>
      </c>
      <c r="BM10" s="47">
        <f>(COUNTIF(WORK_M05_AREA,"&lt;=Z")-COUNTIF(WORK_M05_AREA,"&lt;A"))*0.5</f>
        <v>0</v>
      </c>
      <c r="BN10" s="74">
        <f t="shared" si="0"/>
        <v>0</v>
      </c>
      <c r="BO10" s="72"/>
    </row>
    <row r="11" spans="1:67" ht="23.1" customHeight="1" thickBot="1" x14ac:dyDescent="0.35">
      <c r="A11" s="45">
        <f>EOMONTH(SET_YEARSTARTDATE,4)+1</f>
        <v>44348</v>
      </c>
      <c r="B11" s="95"/>
      <c r="C11" s="84"/>
      <c r="D11" s="80"/>
      <c r="E11" s="84"/>
      <c r="F11" s="80"/>
      <c r="G11" s="84"/>
      <c r="H11" s="80"/>
      <c r="I11" s="84"/>
      <c r="J11" s="80"/>
      <c r="K11" s="84"/>
      <c r="L11" s="80" t="s">
        <v>169</v>
      </c>
      <c r="M11" s="84"/>
      <c r="N11" s="80"/>
      <c r="O11" s="84"/>
      <c r="P11" s="80"/>
      <c r="Q11" s="84"/>
      <c r="R11" s="80"/>
      <c r="S11" s="84"/>
      <c r="T11" s="80"/>
      <c r="U11" s="84"/>
      <c r="V11" s="80"/>
      <c r="W11" s="84"/>
      <c r="X11" s="80"/>
      <c r="Y11" s="84"/>
      <c r="Z11" s="80"/>
      <c r="AA11" s="84"/>
      <c r="AB11" s="80"/>
      <c r="AC11" s="84"/>
      <c r="AD11" s="80"/>
      <c r="AE11" s="84"/>
      <c r="AF11" s="80"/>
      <c r="AG11" s="84"/>
      <c r="AH11" s="80"/>
      <c r="AI11" s="84"/>
      <c r="AJ11" s="80"/>
      <c r="AK11" s="84"/>
      <c r="AL11" s="80"/>
      <c r="AM11" s="84"/>
      <c r="AN11" s="80"/>
      <c r="AO11" s="84"/>
      <c r="AP11" s="80"/>
      <c r="AQ11" s="84"/>
      <c r="AR11" s="80"/>
      <c r="AS11" s="84"/>
      <c r="AT11" s="80"/>
      <c r="AU11" s="84"/>
      <c r="AV11" s="80"/>
      <c r="AW11" s="84"/>
      <c r="AX11" s="80"/>
      <c r="AY11" s="84"/>
      <c r="AZ11" s="80"/>
      <c r="BA11" s="84"/>
      <c r="BB11" s="80"/>
      <c r="BC11" s="84"/>
      <c r="BD11" s="80"/>
      <c r="BE11" s="84"/>
      <c r="BF11" s="80"/>
      <c r="BG11" s="84"/>
      <c r="BH11" s="80"/>
      <c r="BI11" s="98"/>
      <c r="BJ11" s="134"/>
      <c r="BK11" s="135"/>
      <c r="BL11" s="46">
        <f>근무일수계산!BL11</f>
        <v>22</v>
      </c>
      <c r="BM11" s="47">
        <f>(COUNTIF(WORK_M06_AREA,"&lt;=Z")-COUNTIF(WORK_M06_AREA,"&lt;A"))*0.5</f>
        <v>0</v>
      </c>
      <c r="BN11" s="74">
        <f t="shared" si="0"/>
        <v>0</v>
      </c>
      <c r="BO11" s="72"/>
    </row>
    <row r="12" spans="1:67" ht="23.1" customHeight="1" x14ac:dyDescent="0.3">
      <c r="A12" s="45">
        <f>EOMONTH(SET_YEARSTARTDATE,5)+1</f>
        <v>44378</v>
      </c>
      <c r="B12" s="95"/>
      <c r="C12" s="84"/>
      <c r="D12" s="80"/>
      <c r="E12" s="84"/>
      <c r="F12" s="80"/>
      <c r="G12" s="84"/>
      <c r="H12" s="80"/>
      <c r="I12" s="84"/>
      <c r="J12" s="80"/>
      <c r="K12" s="84"/>
      <c r="L12" s="80"/>
      <c r="M12" s="84"/>
      <c r="N12" s="80"/>
      <c r="O12" s="84"/>
      <c r="P12" s="80"/>
      <c r="Q12" s="84"/>
      <c r="R12" s="80"/>
      <c r="S12" s="84"/>
      <c r="T12" s="80"/>
      <c r="U12" s="84"/>
      <c r="V12" s="80"/>
      <c r="W12" s="84"/>
      <c r="X12" s="80"/>
      <c r="Y12" s="84"/>
      <c r="Z12" s="80"/>
      <c r="AA12" s="84"/>
      <c r="AB12" s="80"/>
      <c r="AC12" s="84"/>
      <c r="AD12" s="80"/>
      <c r="AE12" s="84"/>
      <c r="AF12" s="80"/>
      <c r="AG12" s="84"/>
      <c r="AH12" s="80"/>
      <c r="AI12" s="84"/>
      <c r="AJ12" s="80"/>
      <c r="AK12" s="84"/>
      <c r="AL12" s="80"/>
      <c r="AM12" s="84"/>
      <c r="AN12" s="80"/>
      <c r="AO12" s="84"/>
      <c r="AP12" s="80"/>
      <c r="AQ12" s="84"/>
      <c r="AR12" s="80"/>
      <c r="AS12" s="84"/>
      <c r="AT12" s="80"/>
      <c r="AU12" s="84"/>
      <c r="AV12" s="80"/>
      <c r="AW12" s="84"/>
      <c r="AX12" s="80"/>
      <c r="AY12" s="84"/>
      <c r="AZ12" s="80"/>
      <c r="BA12" s="84"/>
      <c r="BB12" s="80"/>
      <c r="BC12" s="84"/>
      <c r="BD12" s="80"/>
      <c r="BE12" s="84"/>
      <c r="BF12" s="80"/>
      <c r="BG12" s="84"/>
      <c r="BH12" s="80"/>
      <c r="BI12" s="84"/>
      <c r="BJ12" s="82"/>
      <c r="BK12" s="83"/>
      <c r="BL12" s="46">
        <f>근무일수계산!BL12</f>
        <v>22</v>
      </c>
      <c r="BM12" s="47">
        <f>(COUNTIF(WORK_M07_AREA,"&lt;=Z")-COUNTIF(WORK_M07_AREA,"&lt;A"))*0.5</f>
        <v>0</v>
      </c>
      <c r="BN12" s="74">
        <f t="shared" si="0"/>
        <v>0</v>
      </c>
      <c r="BO12" s="72"/>
    </row>
    <row r="13" spans="1:67" ht="23.1" customHeight="1" thickBot="1" x14ac:dyDescent="0.35">
      <c r="A13" s="45">
        <f>EOMONTH(SET_YEARSTARTDATE,6)+1</f>
        <v>44409</v>
      </c>
      <c r="B13" s="95"/>
      <c r="C13" s="84"/>
      <c r="D13" s="80"/>
      <c r="E13" s="84"/>
      <c r="F13" s="80"/>
      <c r="G13" s="84"/>
      <c r="H13" s="80"/>
      <c r="I13" s="84"/>
      <c r="J13" s="80"/>
      <c r="K13" s="84"/>
      <c r="L13" s="80"/>
      <c r="M13" s="84"/>
      <c r="N13" s="80"/>
      <c r="O13" s="84"/>
      <c r="P13" s="80"/>
      <c r="Q13" s="84"/>
      <c r="R13" s="80"/>
      <c r="S13" s="84"/>
      <c r="T13" s="80"/>
      <c r="U13" s="84"/>
      <c r="V13" s="80"/>
      <c r="W13" s="84"/>
      <c r="X13" s="80"/>
      <c r="Y13" s="84"/>
      <c r="Z13" s="80"/>
      <c r="AA13" s="84"/>
      <c r="AB13" s="80"/>
      <c r="AC13" s="84"/>
      <c r="AD13" s="80" t="s">
        <v>171</v>
      </c>
      <c r="AE13" s="84"/>
      <c r="AF13" s="80"/>
      <c r="AG13" s="84"/>
      <c r="AH13" s="80"/>
      <c r="AI13" s="84"/>
      <c r="AJ13" s="80"/>
      <c r="AK13" s="84"/>
      <c r="AL13" s="80"/>
      <c r="AM13" s="84"/>
      <c r="AN13" s="80"/>
      <c r="AO13" s="84"/>
      <c r="AP13" s="80"/>
      <c r="AQ13" s="84"/>
      <c r="AR13" s="80"/>
      <c r="AS13" s="84"/>
      <c r="AT13" s="80"/>
      <c r="AU13" s="84"/>
      <c r="AV13" s="80"/>
      <c r="AW13" s="84"/>
      <c r="AX13" s="80"/>
      <c r="AY13" s="84"/>
      <c r="AZ13" s="80"/>
      <c r="BA13" s="84"/>
      <c r="BB13" s="80"/>
      <c r="BC13" s="84"/>
      <c r="BD13" s="80"/>
      <c r="BE13" s="84"/>
      <c r="BF13" s="80"/>
      <c r="BG13" s="84"/>
      <c r="BH13" s="80"/>
      <c r="BI13" s="84"/>
      <c r="BJ13" s="111"/>
      <c r="BK13" s="112"/>
      <c r="BL13" s="46">
        <f>근무일수계산!BL13</f>
        <v>22</v>
      </c>
      <c r="BM13" s="47">
        <f>(COUNTIF(WORK_M08_AREA,"&lt;=Z")-COUNTIF(WORK_M08_AREA,"&lt;A"))*0.5</f>
        <v>0</v>
      </c>
      <c r="BN13" s="74">
        <f t="shared" si="0"/>
        <v>0</v>
      </c>
      <c r="BO13" s="72"/>
    </row>
    <row r="14" spans="1:67" ht="23.1" customHeight="1" thickBot="1" x14ac:dyDescent="0.35">
      <c r="A14" s="45">
        <f>EOMONTH(SET_YEARSTARTDATE,7)+1</f>
        <v>44440</v>
      </c>
      <c r="B14" s="95"/>
      <c r="C14" s="84"/>
      <c r="D14" s="80"/>
      <c r="E14" s="84"/>
      <c r="F14" s="80"/>
      <c r="G14" s="84"/>
      <c r="H14" s="80"/>
      <c r="I14" s="84"/>
      <c r="J14" s="80"/>
      <c r="K14" s="84"/>
      <c r="L14" s="80"/>
      <c r="M14" s="84"/>
      <c r="N14" s="80"/>
      <c r="O14" s="84"/>
      <c r="P14" s="80"/>
      <c r="Q14" s="84"/>
      <c r="R14" s="80"/>
      <c r="S14" s="84"/>
      <c r="T14" s="80"/>
      <c r="U14" s="84"/>
      <c r="V14" s="80"/>
      <c r="W14" s="84"/>
      <c r="X14" s="80"/>
      <c r="Y14" s="84"/>
      <c r="Z14" s="80"/>
      <c r="AA14" s="84"/>
      <c r="AB14" s="80"/>
      <c r="AC14" s="84"/>
      <c r="AD14" s="80"/>
      <c r="AE14" s="84"/>
      <c r="AF14" s="80"/>
      <c r="AG14" s="84"/>
      <c r="AH14" s="80"/>
      <c r="AI14" s="84"/>
      <c r="AJ14" s="80"/>
      <c r="AK14" s="84"/>
      <c r="AL14" s="80"/>
      <c r="AM14" s="84"/>
      <c r="AN14" s="80" t="s">
        <v>21</v>
      </c>
      <c r="AO14" s="84"/>
      <c r="AP14" s="80" t="s">
        <v>21</v>
      </c>
      <c r="AQ14" s="84"/>
      <c r="AR14" s="80" t="s">
        <v>21</v>
      </c>
      <c r="AS14" s="84"/>
      <c r="AT14" s="80"/>
      <c r="AU14" s="84"/>
      <c r="AV14" s="80"/>
      <c r="AW14" s="84"/>
      <c r="AX14" s="80"/>
      <c r="AY14" s="84"/>
      <c r="AZ14" s="80"/>
      <c r="BA14" s="84"/>
      <c r="BB14" s="80"/>
      <c r="BC14" s="84"/>
      <c r="BD14" s="80"/>
      <c r="BE14" s="84"/>
      <c r="BF14" s="80"/>
      <c r="BG14" s="84"/>
      <c r="BH14" s="80"/>
      <c r="BI14" s="98"/>
      <c r="BJ14" s="134"/>
      <c r="BK14" s="135"/>
      <c r="BL14" s="46">
        <f>근무일수계산!BL14</f>
        <v>19</v>
      </c>
      <c r="BM14" s="47">
        <f>(COUNTIF(WORK_M09_AREA,"&lt;=Z")-COUNTIF(WORK_M09_AREA,"&lt;A"))*0.5</f>
        <v>0</v>
      </c>
      <c r="BN14" s="74">
        <f t="shared" si="0"/>
        <v>0</v>
      </c>
      <c r="BO14" s="72"/>
    </row>
    <row r="15" spans="1:67" ht="23.1" customHeight="1" thickBot="1" x14ac:dyDescent="0.35">
      <c r="A15" s="45">
        <f>EOMONTH(SET_YEARSTARTDATE,8)+1</f>
        <v>44470</v>
      </c>
      <c r="B15" s="95"/>
      <c r="C15" s="84"/>
      <c r="D15" s="80"/>
      <c r="E15" s="84"/>
      <c r="F15" s="80" t="s">
        <v>172</v>
      </c>
      <c r="G15" s="84"/>
      <c r="H15" s="80"/>
      <c r="I15" s="84"/>
      <c r="J15" s="80"/>
      <c r="K15" s="84"/>
      <c r="L15" s="80"/>
      <c r="M15" s="84"/>
      <c r="N15" s="80"/>
      <c r="O15" s="84"/>
      <c r="P15" s="80"/>
      <c r="Q15" s="84"/>
      <c r="R15" s="80" t="s">
        <v>173</v>
      </c>
      <c r="S15" s="84"/>
      <c r="T15" s="80"/>
      <c r="U15" s="84"/>
      <c r="V15" s="80"/>
      <c r="W15" s="84"/>
      <c r="X15" s="80"/>
      <c r="Y15" s="84"/>
      <c r="Z15" s="80"/>
      <c r="AA15" s="84"/>
      <c r="AB15" s="80"/>
      <c r="AC15" s="84"/>
      <c r="AD15" s="80"/>
      <c r="AE15" s="84"/>
      <c r="AF15" s="80"/>
      <c r="AG15" s="84"/>
      <c r="AH15" s="80"/>
      <c r="AI15" s="84"/>
      <c r="AJ15" s="80"/>
      <c r="AK15" s="84"/>
      <c r="AL15" s="80"/>
      <c r="AM15" s="84"/>
      <c r="AN15" s="80"/>
      <c r="AO15" s="84"/>
      <c r="AP15" s="80"/>
      <c r="AQ15" s="84"/>
      <c r="AR15" s="80"/>
      <c r="AS15" s="84"/>
      <c r="AT15" s="80"/>
      <c r="AU15" s="84"/>
      <c r="AV15" s="80"/>
      <c r="AW15" s="84"/>
      <c r="AX15" s="80"/>
      <c r="AY15" s="84"/>
      <c r="AZ15" s="80"/>
      <c r="BA15" s="84"/>
      <c r="BB15" s="80"/>
      <c r="BC15" s="84"/>
      <c r="BD15" s="80"/>
      <c r="BE15" s="84"/>
      <c r="BF15" s="80"/>
      <c r="BG15" s="84"/>
      <c r="BH15" s="80"/>
      <c r="BI15" s="84"/>
      <c r="BJ15" s="109"/>
      <c r="BK15" s="110"/>
      <c r="BL15" s="46">
        <f>근무일수계산!BL15</f>
        <v>21</v>
      </c>
      <c r="BM15" s="47">
        <f>(COUNTIF(WORK_M10_AREA,"&lt;=Z")-COUNTIF(WORK_M10_AREA,"&lt;A"))*0.5</f>
        <v>0</v>
      </c>
      <c r="BN15" s="74">
        <f t="shared" si="0"/>
        <v>0</v>
      </c>
      <c r="BO15" s="72"/>
    </row>
    <row r="16" spans="1:67" ht="23.1" customHeight="1" thickBot="1" x14ac:dyDescent="0.35">
      <c r="A16" s="45">
        <f>EOMONTH(SET_YEARSTARTDATE,9)+1</f>
        <v>44501</v>
      </c>
      <c r="B16" s="95"/>
      <c r="C16" s="84"/>
      <c r="D16" s="80"/>
      <c r="E16" s="84"/>
      <c r="F16" s="80"/>
      <c r="G16" s="84"/>
      <c r="H16" s="80"/>
      <c r="I16" s="84"/>
      <c r="J16" s="80"/>
      <c r="K16" s="84"/>
      <c r="L16" s="80"/>
      <c r="M16" s="84"/>
      <c r="N16" s="80"/>
      <c r="O16" s="84"/>
      <c r="P16" s="80"/>
      <c r="Q16" s="84"/>
      <c r="R16" s="80"/>
      <c r="S16" s="84"/>
      <c r="T16" s="80"/>
      <c r="U16" s="84"/>
      <c r="V16" s="80"/>
      <c r="W16" s="84"/>
      <c r="X16" s="80"/>
      <c r="Y16" s="84"/>
      <c r="Z16" s="87"/>
      <c r="AA16" s="88"/>
      <c r="AB16" s="80"/>
      <c r="AC16" s="84"/>
      <c r="AD16" s="80"/>
      <c r="AE16" s="84"/>
      <c r="AF16" s="80"/>
      <c r="AG16" s="84"/>
      <c r="AH16" s="80"/>
      <c r="AI16" s="84"/>
      <c r="AJ16" s="80"/>
      <c r="AK16" s="84"/>
      <c r="AL16" s="80"/>
      <c r="AM16" s="84"/>
      <c r="AN16" s="80"/>
      <c r="AO16" s="84"/>
      <c r="AP16" s="80"/>
      <c r="AQ16" s="84"/>
      <c r="AR16" s="80"/>
      <c r="AS16" s="84"/>
      <c r="AT16" s="80"/>
      <c r="AU16" s="84"/>
      <c r="AV16" s="80"/>
      <c r="AW16" s="84"/>
      <c r="AX16" s="80"/>
      <c r="AY16" s="84"/>
      <c r="AZ16" s="80"/>
      <c r="BA16" s="84"/>
      <c r="BB16" s="80"/>
      <c r="BC16" s="84"/>
      <c r="BD16" s="80"/>
      <c r="BE16" s="84"/>
      <c r="BF16" s="80"/>
      <c r="BG16" s="84"/>
      <c r="BH16" s="80"/>
      <c r="BI16" s="98"/>
      <c r="BJ16" s="134"/>
      <c r="BK16" s="135"/>
      <c r="BL16" s="46">
        <f>근무일수계산!BL16</f>
        <v>22</v>
      </c>
      <c r="BM16" s="47">
        <f>(COUNTIF(WORK_M11_AREA,"&lt;=Z")-COUNTIF(WORK_M11_AREA,"&lt;A"))*0.5</f>
        <v>0</v>
      </c>
      <c r="BN16" s="74">
        <f t="shared" si="0"/>
        <v>0</v>
      </c>
      <c r="BO16" s="72"/>
    </row>
    <row r="17" spans="1:67" ht="23.1" customHeight="1" thickBot="1" x14ac:dyDescent="0.35">
      <c r="A17" s="45">
        <f>EOMONTH(SET_YEARSTARTDATE,10)+1</f>
        <v>44531</v>
      </c>
      <c r="B17" s="96"/>
      <c r="C17" s="97"/>
      <c r="D17" s="81"/>
      <c r="E17" s="97"/>
      <c r="F17" s="81"/>
      <c r="G17" s="97"/>
      <c r="H17" s="81"/>
      <c r="I17" s="97"/>
      <c r="J17" s="81"/>
      <c r="K17" s="97"/>
      <c r="L17" s="81"/>
      <c r="M17" s="97"/>
      <c r="N17" s="81"/>
      <c r="O17" s="97"/>
      <c r="P17" s="81"/>
      <c r="Q17" s="97"/>
      <c r="R17" s="81"/>
      <c r="S17" s="97"/>
      <c r="T17" s="81"/>
      <c r="U17" s="97"/>
      <c r="V17" s="81"/>
      <c r="W17" s="97"/>
      <c r="X17" s="81"/>
      <c r="Y17" s="97"/>
      <c r="Z17" s="81"/>
      <c r="AA17" s="97"/>
      <c r="AB17" s="81"/>
      <c r="AC17" s="97"/>
      <c r="AD17" s="81"/>
      <c r="AE17" s="97"/>
      <c r="AF17" s="81"/>
      <c r="AG17" s="97"/>
      <c r="AH17" s="81"/>
      <c r="AI17" s="97"/>
      <c r="AJ17" s="81"/>
      <c r="AK17" s="97"/>
      <c r="AL17" s="81"/>
      <c r="AM17" s="97"/>
      <c r="AN17" s="81"/>
      <c r="AO17" s="97"/>
      <c r="AP17" s="81"/>
      <c r="AQ17" s="97"/>
      <c r="AR17" s="81"/>
      <c r="AS17" s="97"/>
      <c r="AT17" s="81"/>
      <c r="AU17" s="97"/>
      <c r="AV17" s="81"/>
      <c r="AW17" s="97"/>
      <c r="AX17" s="81" t="s">
        <v>174</v>
      </c>
      <c r="AY17" s="97"/>
      <c r="AZ17" s="81"/>
      <c r="BA17" s="97"/>
      <c r="BB17" s="81"/>
      <c r="BC17" s="97"/>
      <c r="BD17" s="81"/>
      <c r="BE17" s="97"/>
      <c r="BF17" s="81"/>
      <c r="BG17" s="97"/>
      <c r="BH17" s="81"/>
      <c r="BI17" s="97"/>
      <c r="BJ17" s="113"/>
      <c r="BK17" s="114"/>
      <c r="BL17" s="46">
        <f>근무일수계산!BL17</f>
        <v>23</v>
      </c>
      <c r="BM17" s="47">
        <f>(COUNTIF(WORK_M12_AREA,"&lt;=Z")-COUNTIF(WORK_M12_AREA,"&lt;A"))*0.5</f>
        <v>0</v>
      </c>
      <c r="BN17" s="74">
        <f t="shared" si="0"/>
        <v>0</v>
      </c>
      <c r="BO17" s="72"/>
    </row>
    <row r="18" spans="1:67" ht="23.1" customHeight="1" x14ac:dyDescent="0.3">
      <c r="AQ18" s="43"/>
      <c r="BL18" s="73">
        <f>SUM(BL6:BL17)</f>
        <v>252</v>
      </c>
      <c r="BM18" s="73">
        <f t="shared" ref="BM18" si="1">SUM(BM6:BM17)</f>
        <v>0</v>
      </c>
      <c r="BN18" s="74">
        <f t="shared" si="0"/>
        <v>0</v>
      </c>
    </row>
    <row r="19" spans="1:67" ht="16.149999999999999" customHeight="1" x14ac:dyDescent="0.3">
      <c r="B19" s="127" t="s">
        <v>192</v>
      </c>
      <c r="AQ19" s="59"/>
      <c r="BD19" s="52"/>
      <c r="BE19" s="53" t="s">
        <v>112</v>
      </c>
      <c r="BF19" s="54"/>
      <c r="BG19" s="54"/>
      <c r="BH19" s="55"/>
    </row>
    <row r="20" spans="1:67" ht="16.149999999999999" customHeight="1" x14ac:dyDescent="0.3">
      <c r="B20" s="43" t="s">
        <v>196</v>
      </c>
      <c r="BD20" s="56"/>
      <c r="BE20" s="57" t="s">
        <v>7</v>
      </c>
      <c r="BF20" s="58"/>
      <c r="BG20" s="58"/>
      <c r="BH20" s="55"/>
    </row>
    <row r="21" spans="1:67" ht="16.149999999999999" customHeight="1" x14ac:dyDescent="0.3">
      <c r="B21" s="43" t="s">
        <v>193</v>
      </c>
      <c r="BD21" s="60"/>
      <c r="BE21" s="60"/>
      <c r="BF21" s="60"/>
      <c r="BG21" s="60"/>
    </row>
    <row r="22" spans="1:67" ht="16.149999999999999" customHeight="1" x14ac:dyDescent="0.3">
      <c r="B22" s="126" t="s">
        <v>194</v>
      </c>
      <c r="BD22" s="60"/>
      <c r="BE22" s="60"/>
      <c r="BF22" s="60"/>
      <c r="BG22" s="60"/>
    </row>
    <row r="23" spans="1:67" ht="16.149999999999999" customHeight="1" thickBot="1" x14ac:dyDescent="0.35"/>
    <row r="24" spans="1:67" ht="23.1" customHeight="1" x14ac:dyDescent="0.3">
      <c r="A24" s="60"/>
      <c r="B24" s="152" t="s">
        <v>185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4"/>
      <c r="V24" s="60"/>
      <c r="W24" s="60"/>
      <c r="X24" s="152" t="s">
        <v>186</v>
      </c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8"/>
      <c r="AR24" s="159" t="s">
        <v>187</v>
      </c>
      <c r="AS24" s="160"/>
      <c r="AT24" s="160"/>
      <c r="AU24" s="160"/>
      <c r="AV24" s="161"/>
    </row>
    <row r="25" spans="1:67" ht="23.25" customHeight="1" x14ac:dyDescent="0.3">
      <c r="A25" s="60"/>
      <c r="B25" s="122" t="s">
        <v>1</v>
      </c>
      <c r="C25" s="155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7"/>
      <c r="X25" s="122" t="s">
        <v>179</v>
      </c>
      <c r="Y25" s="116" t="s">
        <v>181</v>
      </c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48"/>
      <c r="AQ25" s="49"/>
      <c r="AR25" s="166" t="s">
        <v>195</v>
      </c>
      <c r="AS25" s="167"/>
      <c r="AT25" s="167"/>
      <c r="AU25" s="167"/>
      <c r="AV25" s="168"/>
    </row>
    <row r="26" spans="1:67" ht="23.25" customHeight="1" x14ac:dyDescent="0.3">
      <c r="A26" s="60"/>
      <c r="B26" s="123" t="s">
        <v>2</v>
      </c>
      <c r="C26" s="141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3"/>
      <c r="X26" s="123" t="s">
        <v>180</v>
      </c>
      <c r="Y26" s="118" t="s">
        <v>182</v>
      </c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1"/>
      <c r="AR26" s="169"/>
      <c r="AS26" s="170"/>
      <c r="AT26" s="170"/>
      <c r="AU26" s="170"/>
      <c r="AV26" s="171"/>
    </row>
    <row r="27" spans="1:67" ht="23.25" customHeight="1" x14ac:dyDescent="0.3">
      <c r="A27" s="60"/>
      <c r="B27" s="123" t="s">
        <v>3</v>
      </c>
      <c r="C27" s="141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3"/>
      <c r="X27" s="123" t="s">
        <v>176</v>
      </c>
      <c r="Y27" s="118" t="s">
        <v>183</v>
      </c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1"/>
      <c r="AR27" s="169"/>
      <c r="AS27" s="170"/>
      <c r="AT27" s="170"/>
      <c r="AU27" s="170"/>
      <c r="AV27" s="171"/>
    </row>
    <row r="28" spans="1:67" ht="23.25" customHeight="1" thickBot="1" x14ac:dyDescent="0.35">
      <c r="A28" s="60"/>
      <c r="B28" s="123" t="s">
        <v>15</v>
      </c>
      <c r="C28" s="141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3"/>
      <c r="X28" s="124" t="s">
        <v>178</v>
      </c>
      <c r="Y28" s="120" t="s">
        <v>184</v>
      </c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5"/>
      <c r="AR28" s="172"/>
      <c r="AS28" s="173"/>
      <c r="AT28" s="173"/>
      <c r="AU28" s="173"/>
      <c r="AV28" s="174"/>
    </row>
    <row r="29" spans="1:67" ht="23.25" customHeight="1" x14ac:dyDescent="0.3">
      <c r="A29" s="60"/>
      <c r="B29" s="123" t="s">
        <v>28</v>
      </c>
      <c r="C29" s="141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3"/>
      <c r="AL29" s="44"/>
      <c r="AM29" s="44"/>
      <c r="AQ29" s="43"/>
    </row>
    <row r="30" spans="1:67" ht="23.25" customHeight="1" x14ac:dyDescent="0.3">
      <c r="A30" s="60"/>
      <c r="B30" s="123" t="s">
        <v>29</v>
      </c>
      <c r="C30" s="141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3"/>
      <c r="AL30" s="44"/>
      <c r="AM30" s="44"/>
      <c r="AQ30" s="43"/>
    </row>
    <row r="31" spans="1:67" ht="23.25" customHeight="1" x14ac:dyDescent="0.3">
      <c r="A31" s="60"/>
      <c r="B31" s="123" t="s">
        <v>30</v>
      </c>
      <c r="C31" s="141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3"/>
      <c r="AL31" s="44"/>
      <c r="AM31" s="44"/>
      <c r="AQ31" s="43"/>
    </row>
    <row r="32" spans="1:67" ht="23.25" customHeight="1" x14ac:dyDescent="0.3">
      <c r="A32" s="60"/>
      <c r="B32" s="123" t="s">
        <v>31</v>
      </c>
      <c r="C32" s="141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3"/>
      <c r="AL32" s="44"/>
      <c r="AM32" s="44"/>
      <c r="AQ32" s="43"/>
    </row>
    <row r="33" spans="2:43" ht="23.25" customHeight="1" x14ac:dyDescent="0.3">
      <c r="B33" s="123" t="s">
        <v>32</v>
      </c>
      <c r="C33" s="141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3"/>
      <c r="AL33" s="44"/>
      <c r="AM33" s="44"/>
      <c r="AQ33" s="43"/>
    </row>
    <row r="34" spans="2:43" ht="23.25" customHeight="1" x14ac:dyDescent="0.3">
      <c r="B34" s="123" t="s">
        <v>33</v>
      </c>
      <c r="C34" s="141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3"/>
      <c r="AL34" s="44"/>
      <c r="AM34" s="44"/>
      <c r="AQ34" s="43"/>
    </row>
    <row r="35" spans="2:43" ht="23.25" customHeight="1" x14ac:dyDescent="0.3">
      <c r="B35" s="123" t="s">
        <v>34</v>
      </c>
      <c r="C35" s="141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3"/>
      <c r="AL35" s="44"/>
      <c r="AM35" s="44"/>
      <c r="AQ35" s="43"/>
    </row>
    <row r="36" spans="2:43" ht="23.25" customHeight="1" x14ac:dyDescent="0.3">
      <c r="B36" s="123" t="s">
        <v>35</v>
      </c>
      <c r="C36" s="141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3"/>
      <c r="AL36" s="44"/>
      <c r="AM36" s="44"/>
      <c r="AQ36" s="43"/>
    </row>
    <row r="37" spans="2:43" ht="23.25" customHeight="1" x14ac:dyDescent="0.3">
      <c r="B37" s="123" t="s">
        <v>36</v>
      </c>
      <c r="C37" s="141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3"/>
      <c r="AL37" s="44"/>
      <c r="AM37" s="44"/>
      <c r="AQ37" s="43"/>
    </row>
    <row r="38" spans="2:43" ht="23.25" customHeight="1" x14ac:dyDescent="0.3">
      <c r="B38" s="123" t="s">
        <v>37</v>
      </c>
      <c r="C38" s="141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3"/>
      <c r="AL38" s="44"/>
      <c r="AM38" s="44"/>
      <c r="AQ38" s="43"/>
    </row>
    <row r="39" spans="2:43" ht="23.25" customHeight="1" x14ac:dyDescent="0.3">
      <c r="B39" s="123" t="s">
        <v>38</v>
      </c>
      <c r="C39" s="141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3"/>
      <c r="AL39" s="44"/>
      <c r="AM39" s="44"/>
      <c r="AQ39" s="43"/>
    </row>
    <row r="40" spans="2:43" ht="23.25" customHeight="1" x14ac:dyDescent="0.3">
      <c r="B40" s="123" t="s">
        <v>39</v>
      </c>
      <c r="C40" s="141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3"/>
      <c r="AL40" s="44"/>
      <c r="AM40" s="44"/>
      <c r="AQ40" s="43"/>
    </row>
    <row r="41" spans="2:43" ht="23.25" customHeight="1" x14ac:dyDescent="0.3">
      <c r="B41" s="123" t="s">
        <v>40</v>
      </c>
      <c r="C41" s="141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3"/>
      <c r="AL41" s="44"/>
      <c r="AM41" s="44"/>
      <c r="AQ41" s="43"/>
    </row>
    <row r="42" spans="2:43" ht="23.25" customHeight="1" x14ac:dyDescent="0.3">
      <c r="B42" s="123" t="s">
        <v>41</v>
      </c>
      <c r="C42" s="141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3"/>
      <c r="AL42" s="44"/>
      <c r="AM42" s="44"/>
      <c r="AQ42" s="43"/>
    </row>
    <row r="43" spans="2:43" ht="23.25" customHeight="1" x14ac:dyDescent="0.3">
      <c r="B43" s="123" t="s">
        <v>42</v>
      </c>
      <c r="C43" s="141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3"/>
      <c r="AL43" s="44"/>
      <c r="AM43" s="44"/>
      <c r="AQ43" s="43"/>
    </row>
    <row r="44" spans="2:43" ht="23.25" customHeight="1" x14ac:dyDescent="0.3">
      <c r="B44" s="123" t="s">
        <v>43</v>
      </c>
      <c r="C44" s="141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3"/>
      <c r="AL44" s="44"/>
      <c r="AM44" s="44"/>
      <c r="AQ44" s="43"/>
    </row>
    <row r="45" spans="2:43" ht="23.25" customHeight="1" x14ac:dyDescent="0.3">
      <c r="B45" s="123" t="s">
        <v>44</v>
      </c>
      <c r="C45" s="141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3"/>
      <c r="AL45" s="44"/>
      <c r="AM45" s="44"/>
      <c r="AQ45" s="43"/>
    </row>
    <row r="46" spans="2:43" ht="23.25" customHeight="1" x14ac:dyDescent="0.3">
      <c r="B46" s="123" t="s">
        <v>45</v>
      </c>
      <c r="C46" s="141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3"/>
      <c r="AL46" s="44"/>
      <c r="AM46" s="44"/>
      <c r="AQ46" s="43"/>
    </row>
    <row r="47" spans="2:43" ht="23.25" customHeight="1" x14ac:dyDescent="0.3">
      <c r="B47" s="123" t="s">
        <v>46</v>
      </c>
      <c r="C47" s="141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3"/>
      <c r="AL47" s="44"/>
      <c r="AM47" s="44"/>
      <c r="AQ47" s="43"/>
    </row>
    <row r="48" spans="2:43" ht="23.25" customHeight="1" x14ac:dyDescent="0.3">
      <c r="B48" s="123" t="s">
        <v>47</v>
      </c>
      <c r="C48" s="141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3"/>
      <c r="AL48" s="44"/>
      <c r="AM48" s="44"/>
      <c r="AQ48" s="43"/>
    </row>
    <row r="49" spans="2:43" ht="23.25" customHeight="1" x14ac:dyDescent="0.3">
      <c r="B49" s="123" t="s">
        <v>48</v>
      </c>
      <c r="C49" s="141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3"/>
      <c r="AL49" s="44"/>
      <c r="AM49" s="44"/>
      <c r="AQ49" s="43"/>
    </row>
    <row r="50" spans="2:43" ht="23.25" customHeight="1" thickBot="1" x14ac:dyDescent="0.35">
      <c r="B50" s="124" t="s">
        <v>49</v>
      </c>
      <c r="C50" s="144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6"/>
      <c r="AL50" s="44"/>
      <c r="AM50" s="44"/>
      <c r="AQ50" s="43"/>
    </row>
    <row r="51" spans="2:43" ht="23.25" customHeight="1" x14ac:dyDescent="0.3">
      <c r="AL51" s="44"/>
      <c r="AM51" s="44"/>
      <c r="AQ51" s="43"/>
    </row>
    <row r="52" spans="2:43" ht="23.25" customHeight="1" x14ac:dyDescent="0.3">
      <c r="AL52" s="44"/>
      <c r="AM52" s="44"/>
      <c r="AQ52" s="43"/>
    </row>
    <row r="53" spans="2:43" ht="23.25" customHeight="1" x14ac:dyDescent="0.3">
      <c r="AL53" s="44"/>
      <c r="AM53" s="44"/>
      <c r="AQ53" s="43"/>
    </row>
    <row r="54" spans="2:43" ht="23.25" customHeight="1" x14ac:dyDescent="0.3">
      <c r="AL54" s="44"/>
      <c r="AM54" s="44"/>
      <c r="AQ54" s="43"/>
    </row>
  </sheetData>
  <sheetProtection password="8CC2" sheet="1" scenarios="1" selectLockedCells="1"/>
  <protectedRanges>
    <protectedRange sqref="B6:BK17" name="투입공수입력영역" securityDescriptor="O:WDG:WDD:(A;;CC;;;WD)(A;;CC;;;S-1-5-21-246666115-2863898840-1994594151-503)(A;;CC;;;LG)"/>
    <protectedRange sqref="C25:U50" name="프로젝트명입력영역" securityDescriptor="O:WDG:WDD:(A;;CC;;;WD)"/>
  </protectedRanges>
  <mergeCells count="68">
    <mergeCell ref="X24:AQ24"/>
    <mergeCell ref="AR24:AV24"/>
    <mergeCell ref="C46:U46"/>
    <mergeCell ref="C47:U47"/>
    <mergeCell ref="C48:U48"/>
    <mergeCell ref="C44:U44"/>
    <mergeCell ref="C45:U45"/>
    <mergeCell ref="C34:U34"/>
    <mergeCell ref="C35:U35"/>
    <mergeCell ref="C36:U36"/>
    <mergeCell ref="C37:U37"/>
    <mergeCell ref="C30:U30"/>
    <mergeCell ref="C31:U31"/>
    <mergeCell ref="C32:U32"/>
    <mergeCell ref="C33:U33"/>
    <mergeCell ref="AR25:AV28"/>
    <mergeCell ref="C49:U49"/>
    <mergeCell ref="C50:U50"/>
    <mergeCell ref="M1:N1"/>
    <mergeCell ref="Q1:S1"/>
    <mergeCell ref="C38:U38"/>
    <mergeCell ref="C39:U39"/>
    <mergeCell ref="C40:U40"/>
    <mergeCell ref="C41:U41"/>
    <mergeCell ref="C42:U42"/>
    <mergeCell ref="C43:U43"/>
    <mergeCell ref="B24:U24"/>
    <mergeCell ref="C25:U25"/>
    <mergeCell ref="C26:U26"/>
    <mergeCell ref="C27:U27"/>
    <mergeCell ref="C28:U28"/>
    <mergeCell ref="C29:U29"/>
    <mergeCell ref="BL4:BL5"/>
    <mergeCell ref="BM4:BM5"/>
    <mergeCell ref="BN4:BN5"/>
    <mergeCell ref="BO4:BO5"/>
    <mergeCell ref="AZ4:BA4"/>
    <mergeCell ref="BB4:BC4"/>
    <mergeCell ref="BD4:BE4"/>
    <mergeCell ref="BF4:BG4"/>
    <mergeCell ref="BH4:BI4"/>
    <mergeCell ref="BJ4:BK4"/>
    <mergeCell ref="A4:A5"/>
    <mergeCell ref="AN4:AO4"/>
    <mergeCell ref="AP4:AQ4"/>
    <mergeCell ref="AR4:AS4"/>
    <mergeCell ref="AT4:AU4"/>
    <mergeCell ref="R4:S4"/>
    <mergeCell ref="T4:U4"/>
    <mergeCell ref="V4:W4"/>
    <mergeCell ref="X4:Y4"/>
    <mergeCell ref="Z4:AA4"/>
    <mergeCell ref="AB4:AC4"/>
    <mergeCell ref="B4:C4"/>
    <mergeCell ref="D4:E4"/>
    <mergeCell ref="F4:G4"/>
    <mergeCell ref="H4:I4"/>
    <mergeCell ref="J4:K4"/>
    <mergeCell ref="L4:M4"/>
    <mergeCell ref="N4:O4"/>
    <mergeCell ref="P4:Q4"/>
    <mergeCell ref="AV4:AW4"/>
    <mergeCell ref="AX4:AY4"/>
    <mergeCell ref="AD4:AE4"/>
    <mergeCell ref="AF4:AG4"/>
    <mergeCell ref="AH4:AI4"/>
    <mergeCell ref="AJ4:AK4"/>
    <mergeCell ref="AL4:AM4"/>
  </mergeCells>
  <phoneticPr fontId="10" type="noConversion"/>
  <conditionalFormatting sqref="BD20">
    <cfRule type="expression" dxfId="15" priority="669">
      <formula>WEEKDAY(INDEX($A$3:$BK$17,ROW()-2,1)+INDEX($A$3:$BK$17,1,COLUMN())-1)=7</formula>
    </cfRule>
  </conditionalFormatting>
  <conditionalFormatting sqref="B6:BG17 BH6:BK6 BH8:BK8 BH9:BI9 BH10:BK10 BH11:BI11 BH12:BK12 BH13:BK13 BH14:BI14 BH15:BK15 BH16:BI16 BH17:BK17">
    <cfRule type="cellIs" dxfId="14" priority="1" operator="equal">
      <formula>"정휴"</formula>
    </cfRule>
    <cfRule type="expression" dxfId="13" priority="4">
      <formula>COUNTIF(SET_HOLYDAYLIST,INDEX(WORK_AREA,ROW()-2,1)+INDEX(WORK_AREA,1,COLUMN())-1)&gt;0</formula>
    </cfRule>
    <cfRule type="expression" dxfId="12" priority="5">
      <formula>WEEKDAY(INDEX(WORK_AREA,ROW()-2,1)+INDEX(WORK_AREA,1,COLUMN())-1)=7</formula>
    </cfRule>
    <cfRule type="expression" dxfId="11" priority="6">
      <formula>WEEKDAY(INDEX($A$3:$BK$17,ROW()-2,1)+INDEX($A$3:$BK$17,1,COLUMN())-1)=1</formula>
    </cfRule>
  </conditionalFormatting>
  <conditionalFormatting sqref="B6:BK17">
    <cfRule type="expression" dxfId="10" priority="3">
      <formula>(INDEX(WORK_AREA,ROW()-2,1)+INDEX(WORK_AREA,1,COLUMN())-1)&gt;=(INDEX(WORK_AREA,ROW()-1,1))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4"/>
  <sheetViews>
    <sheetView showGridLines="0" zoomScale="85" zoomScaleNormal="85" workbookViewId="0">
      <pane ySplit="5" topLeftCell="A6" activePane="bottomLeft" state="frozen"/>
      <selection activeCell="C35" sqref="C35:U35"/>
      <selection pane="bottomLeft" activeCell="C35" sqref="C35:U35"/>
    </sheetView>
  </sheetViews>
  <sheetFormatPr defaultColWidth="4.25" defaultRowHeight="23.25" customHeight="1" x14ac:dyDescent="0.3"/>
  <cols>
    <col min="1" max="1" width="6.875" style="43" customWidth="1"/>
    <col min="2" max="42" width="3.625" style="43" customWidth="1"/>
    <col min="43" max="43" width="3.625" style="44" customWidth="1"/>
    <col min="44" max="63" width="3.625" style="43" customWidth="1"/>
    <col min="64" max="66" width="8" style="43" customWidth="1"/>
    <col min="67" max="67" width="23.625" style="43" bestFit="1" customWidth="1"/>
    <col min="68" max="16384" width="4.25" style="43"/>
  </cols>
  <sheetData>
    <row r="1" spans="1:67" ht="23.45" customHeight="1" x14ac:dyDescent="0.3">
      <c r="A1" s="40" t="str">
        <f>SET_YEAR &amp;" 年 프로젝트 투입공수"</f>
        <v>2021 年 프로젝트 투입공수</v>
      </c>
      <c r="B1" s="41"/>
      <c r="C1" s="42"/>
      <c r="D1" s="42"/>
      <c r="E1" s="42"/>
      <c r="F1" s="42"/>
      <c r="G1" s="42"/>
      <c r="H1" s="42"/>
      <c r="I1" s="42"/>
      <c r="K1" s="119" t="s">
        <v>146</v>
      </c>
      <c r="L1" s="119"/>
      <c r="M1" s="147">
        <v>1234</v>
      </c>
      <c r="N1" s="148"/>
      <c r="P1" s="130" t="s">
        <v>147</v>
      </c>
      <c r="Q1" s="149" t="s">
        <v>161</v>
      </c>
      <c r="R1" s="150"/>
      <c r="S1" s="151"/>
    </row>
    <row r="2" spans="1:67" ht="19.149999999999999" customHeight="1" x14ac:dyDescent="0.3"/>
    <row r="3" spans="1:67" ht="23.1" hidden="1" customHeight="1" x14ac:dyDescent="0.3">
      <c r="A3" s="92"/>
      <c r="B3" s="77">
        <v>1</v>
      </c>
      <c r="C3" s="86">
        <v>1</v>
      </c>
      <c r="D3" s="77">
        <v>2</v>
      </c>
      <c r="E3" s="86">
        <v>2</v>
      </c>
      <c r="F3" s="77">
        <v>3</v>
      </c>
      <c r="G3" s="86">
        <v>3</v>
      </c>
      <c r="H3" s="77">
        <v>4</v>
      </c>
      <c r="I3" s="86">
        <v>4</v>
      </c>
      <c r="J3" s="77">
        <v>5</v>
      </c>
      <c r="K3" s="86">
        <v>5</v>
      </c>
      <c r="L3" s="77">
        <v>6</v>
      </c>
      <c r="M3" s="86">
        <v>6</v>
      </c>
      <c r="N3" s="77">
        <v>7</v>
      </c>
      <c r="O3" s="86">
        <v>7</v>
      </c>
      <c r="P3" s="77">
        <v>8</v>
      </c>
      <c r="Q3" s="86">
        <v>8</v>
      </c>
      <c r="R3" s="77">
        <v>9</v>
      </c>
      <c r="S3" s="86">
        <v>9</v>
      </c>
      <c r="T3" s="77">
        <v>10</v>
      </c>
      <c r="U3" s="86">
        <v>10</v>
      </c>
      <c r="V3" s="77">
        <v>11</v>
      </c>
      <c r="W3" s="86">
        <v>11</v>
      </c>
      <c r="X3" s="77">
        <v>12</v>
      </c>
      <c r="Y3" s="86">
        <v>12</v>
      </c>
      <c r="Z3" s="77">
        <v>13</v>
      </c>
      <c r="AA3" s="86">
        <v>13</v>
      </c>
      <c r="AB3" s="77">
        <v>14</v>
      </c>
      <c r="AC3" s="86">
        <v>14</v>
      </c>
      <c r="AD3" s="77">
        <v>15</v>
      </c>
      <c r="AE3" s="86">
        <v>15</v>
      </c>
      <c r="AF3" s="77">
        <v>16</v>
      </c>
      <c r="AG3" s="86">
        <v>16</v>
      </c>
      <c r="AH3" s="77">
        <v>17</v>
      </c>
      <c r="AI3" s="86">
        <v>17</v>
      </c>
      <c r="AJ3" s="77">
        <v>18</v>
      </c>
      <c r="AK3" s="86">
        <v>18</v>
      </c>
      <c r="AL3" s="77">
        <v>19</v>
      </c>
      <c r="AM3" s="86">
        <v>19</v>
      </c>
      <c r="AN3" s="77">
        <v>20</v>
      </c>
      <c r="AO3" s="86">
        <v>20</v>
      </c>
      <c r="AP3" s="77">
        <v>21</v>
      </c>
      <c r="AQ3" s="86">
        <v>21</v>
      </c>
      <c r="AR3" s="77">
        <v>22</v>
      </c>
      <c r="AS3" s="86">
        <v>22</v>
      </c>
      <c r="AT3" s="77">
        <v>23</v>
      </c>
      <c r="AU3" s="86">
        <v>23</v>
      </c>
      <c r="AV3" s="77">
        <v>24</v>
      </c>
      <c r="AW3" s="86">
        <v>24</v>
      </c>
      <c r="AX3" s="77">
        <v>25</v>
      </c>
      <c r="AY3" s="86">
        <v>25</v>
      </c>
      <c r="AZ3" s="77">
        <v>26</v>
      </c>
      <c r="BA3" s="86">
        <v>26</v>
      </c>
      <c r="BB3" s="77">
        <v>27</v>
      </c>
      <c r="BC3" s="86">
        <v>27</v>
      </c>
      <c r="BD3" s="77">
        <v>28</v>
      </c>
      <c r="BE3" s="86">
        <v>28</v>
      </c>
      <c r="BF3" s="77">
        <v>29</v>
      </c>
      <c r="BG3" s="86">
        <v>29</v>
      </c>
      <c r="BH3" s="77">
        <v>30</v>
      </c>
      <c r="BI3" s="86">
        <v>30</v>
      </c>
      <c r="BJ3" s="77">
        <v>31</v>
      </c>
      <c r="BK3" s="86">
        <v>31</v>
      </c>
      <c r="BL3" s="91"/>
      <c r="BM3" s="91"/>
      <c r="BN3" s="91"/>
      <c r="BO3" s="92"/>
    </row>
    <row r="4" spans="1:67" ht="23.1" customHeight="1" x14ac:dyDescent="0.3">
      <c r="A4" s="136" t="s">
        <v>0</v>
      </c>
      <c r="B4" s="136">
        <v>1</v>
      </c>
      <c r="C4" s="136"/>
      <c r="D4" s="136">
        <v>2</v>
      </c>
      <c r="E4" s="136">
        <v>2</v>
      </c>
      <c r="F4" s="136">
        <v>3</v>
      </c>
      <c r="G4" s="136">
        <v>3</v>
      </c>
      <c r="H4" s="136">
        <v>4</v>
      </c>
      <c r="I4" s="136">
        <v>4</v>
      </c>
      <c r="J4" s="136">
        <v>5</v>
      </c>
      <c r="K4" s="136">
        <v>5</v>
      </c>
      <c r="L4" s="136">
        <v>6</v>
      </c>
      <c r="M4" s="136">
        <v>6</v>
      </c>
      <c r="N4" s="136">
        <v>7</v>
      </c>
      <c r="O4" s="136">
        <v>7</v>
      </c>
      <c r="P4" s="136">
        <v>8</v>
      </c>
      <c r="Q4" s="136">
        <v>8</v>
      </c>
      <c r="R4" s="136">
        <v>9</v>
      </c>
      <c r="S4" s="136">
        <v>9</v>
      </c>
      <c r="T4" s="136">
        <v>10</v>
      </c>
      <c r="U4" s="136">
        <v>10</v>
      </c>
      <c r="V4" s="136">
        <v>11</v>
      </c>
      <c r="W4" s="136">
        <v>11</v>
      </c>
      <c r="X4" s="136">
        <v>12</v>
      </c>
      <c r="Y4" s="136">
        <v>12</v>
      </c>
      <c r="Z4" s="136">
        <v>13</v>
      </c>
      <c r="AA4" s="136">
        <v>13</v>
      </c>
      <c r="AB4" s="136">
        <v>14</v>
      </c>
      <c r="AC4" s="136">
        <v>14</v>
      </c>
      <c r="AD4" s="136">
        <v>15</v>
      </c>
      <c r="AE4" s="136">
        <v>15</v>
      </c>
      <c r="AF4" s="136">
        <v>16</v>
      </c>
      <c r="AG4" s="136">
        <v>16</v>
      </c>
      <c r="AH4" s="136">
        <v>17</v>
      </c>
      <c r="AI4" s="136">
        <v>17</v>
      </c>
      <c r="AJ4" s="136">
        <v>18</v>
      </c>
      <c r="AK4" s="136">
        <v>18</v>
      </c>
      <c r="AL4" s="136">
        <v>19</v>
      </c>
      <c r="AM4" s="136">
        <v>19</v>
      </c>
      <c r="AN4" s="136">
        <v>20</v>
      </c>
      <c r="AO4" s="136">
        <v>20</v>
      </c>
      <c r="AP4" s="136">
        <v>21</v>
      </c>
      <c r="AQ4" s="136">
        <v>21</v>
      </c>
      <c r="AR4" s="136">
        <v>22</v>
      </c>
      <c r="AS4" s="136">
        <v>22</v>
      </c>
      <c r="AT4" s="136">
        <v>23</v>
      </c>
      <c r="AU4" s="136">
        <v>23</v>
      </c>
      <c r="AV4" s="136">
        <v>24</v>
      </c>
      <c r="AW4" s="136">
        <v>24</v>
      </c>
      <c r="AX4" s="136">
        <v>25</v>
      </c>
      <c r="AY4" s="136">
        <v>25</v>
      </c>
      <c r="AZ4" s="136">
        <v>26</v>
      </c>
      <c r="BA4" s="136">
        <v>26</v>
      </c>
      <c r="BB4" s="136">
        <v>27</v>
      </c>
      <c r="BC4" s="136">
        <v>27</v>
      </c>
      <c r="BD4" s="136">
        <v>28</v>
      </c>
      <c r="BE4" s="136">
        <v>28</v>
      </c>
      <c r="BF4" s="136">
        <v>29</v>
      </c>
      <c r="BG4" s="136">
        <v>29</v>
      </c>
      <c r="BH4" s="136">
        <v>30</v>
      </c>
      <c r="BI4" s="136">
        <v>30</v>
      </c>
      <c r="BJ4" s="136">
        <v>31</v>
      </c>
      <c r="BK4" s="136"/>
      <c r="BL4" s="137" t="s">
        <v>60</v>
      </c>
      <c r="BM4" s="137" t="s">
        <v>109</v>
      </c>
      <c r="BN4" s="137" t="s">
        <v>26</v>
      </c>
      <c r="BO4" s="139" t="s">
        <v>27</v>
      </c>
    </row>
    <row r="5" spans="1:67" ht="23.1" customHeight="1" thickBot="1" x14ac:dyDescent="0.35">
      <c r="A5" s="136"/>
      <c r="B5" s="129" t="s">
        <v>189</v>
      </c>
      <c r="C5" s="128" t="s">
        <v>190</v>
      </c>
      <c r="D5" s="129" t="s">
        <v>189</v>
      </c>
      <c r="E5" s="128" t="s">
        <v>190</v>
      </c>
      <c r="F5" s="129" t="s">
        <v>189</v>
      </c>
      <c r="G5" s="128" t="s">
        <v>190</v>
      </c>
      <c r="H5" s="129" t="s">
        <v>189</v>
      </c>
      <c r="I5" s="128" t="s">
        <v>190</v>
      </c>
      <c r="J5" s="129" t="s">
        <v>189</v>
      </c>
      <c r="K5" s="128" t="s">
        <v>190</v>
      </c>
      <c r="L5" s="129" t="s">
        <v>189</v>
      </c>
      <c r="M5" s="128" t="s">
        <v>190</v>
      </c>
      <c r="N5" s="129" t="s">
        <v>189</v>
      </c>
      <c r="O5" s="128" t="s">
        <v>190</v>
      </c>
      <c r="P5" s="129" t="s">
        <v>189</v>
      </c>
      <c r="Q5" s="128" t="s">
        <v>190</v>
      </c>
      <c r="R5" s="129" t="s">
        <v>189</v>
      </c>
      <c r="S5" s="128" t="s">
        <v>190</v>
      </c>
      <c r="T5" s="129" t="s">
        <v>189</v>
      </c>
      <c r="U5" s="128" t="s">
        <v>190</v>
      </c>
      <c r="V5" s="129" t="s">
        <v>189</v>
      </c>
      <c r="W5" s="128" t="s">
        <v>190</v>
      </c>
      <c r="X5" s="129" t="s">
        <v>189</v>
      </c>
      <c r="Y5" s="128" t="s">
        <v>190</v>
      </c>
      <c r="Z5" s="129" t="s">
        <v>189</v>
      </c>
      <c r="AA5" s="128" t="s">
        <v>190</v>
      </c>
      <c r="AB5" s="129" t="s">
        <v>189</v>
      </c>
      <c r="AC5" s="128" t="s">
        <v>190</v>
      </c>
      <c r="AD5" s="129" t="s">
        <v>189</v>
      </c>
      <c r="AE5" s="128" t="s">
        <v>190</v>
      </c>
      <c r="AF5" s="129" t="s">
        <v>189</v>
      </c>
      <c r="AG5" s="128" t="s">
        <v>190</v>
      </c>
      <c r="AH5" s="129" t="s">
        <v>189</v>
      </c>
      <c r="AI5" s="128" t="s">
        <v>190</v>
      </c>
      <c r="AJ5" s="129" t="s">
        <v>189</v>
      </c>
      <c r="AK5" s="128" t="s">
        <v>190</v>
      </c>
      <c r="AL5" s="129" t="s">
        <v>189</v>
      </c>
      <c r="AM5" s="128" t="s">
        <v>190</v>
      </c>
      <c r="AN5" s="129" t="s">
        <v>189</v>
      </c>
      <c r="AO5" s="128" t="s">
        <v>190</v>
      </c>
      <c r="AP5" s="129" t="s">
        <v>189</v>
      </c>
      <c r="AQ5" s="128" t="s">
        <v>190</v>
      </c>
      <c r="AR5" s="129" t="s">
        <v>189</v>
      </c>
      <c r="AS5" s="128" t="s">
        <v>190</v>
      </c>
      <c r="AT5" s="129" t="s">
        <v>189</v>
      </c>
      <c r="AU5" s="128" t="s">
        <v>190</v>
      </c>
      <c r="AV5" s="129" t="s">
        <v>189</v>
      </c>
      <c r="AW5" s="128" t="s">
        <v>190</v>
      </c>
      <c r="AX5" s="129" t="s">
        <v>189</v>
      </c>
      <c r="AY5" s="128" t="s">
        <v>190</v>
      </c>
      <c r="AZ5" s="129" t="s">
        <v>189</v>
      </c>
      <c r="BA5" s="128" t="s">
        <v>190</v>
      </c>
      <c r="BB5" s="129" t="s">
        <v>189</v>
      </c>
      <c r="BC5" s="128" t="s">
        <v>190</v>
      </c>
      <c r="BD5" s="129" t="s">
        <v>189</v>
      </c>
      <c r="BE5" s="128" t="s">
        <v>190</v>
      </c>
      <c r="BF5" s="129" t="s">
        <v>189</v>
      </c>
      <c r="BG5" s="128" t="s">
        <v>190</v>
      </c>
      <c r="BH5" s="129" t="s">
        <v>189</v>
      </c>
      <c r="BI5" s="128" t="s">
        <v>190</v>
      </c>
      <c r="BJ5" s="129" t="s">
        <v>189</v>
      </c>
      <c r="BK5" s="128" t="s">
        <v>190</v>
      </c>
      <c r="BL5" s="138"/>
      <c r="BM5" s="138"/>
      <c r="BN5" s="138"/>
      <c r="BO5" s="140"/>
    </row>
    <row r="6" spans="1:67" ht="23.1" customHeight="1" thickBot="1" x14ac:dyDescent="0.35">
      <c r="A6" s="45">
        <f>EOMONTH(SET_YEARSTARTDATE,-1)+1</f>
        <v>44197</v>
      </c>
      <c r="B6" s="93" t="s">
        <v>51</v>
      </c>
      <c r="C6" s="94"/>
      <c r="D6" s="78"/>
      <c r="E6" s="94"/>
      <c r="F6" s="78"/>
      <c r="G6" s="94"/>
      <c r="H6" s="78" t="s">
        <v>175</v>
      </c>
      <c r="I6" s="94" t="s">
        <v>177</v>
      </c>
      <c r="J6" s="78" t="s">
        <v>177</v>
      </c>
      <c r="K6" s="94" t="s">
        <v>177</v>
      </c>
      <c r="L6" s="78" t="s">
        <v>177</v>
      </c>
      <c r="M6" s="94" t="s">
        <v>177</v>
      </c>
      <c r="N6" s="78" t="s">
        <v>177</v>
      </c>
      <c r="O6" s="94" t="s">
        <v>177</v>
      </c>
      <c r="P6" s="78" t="s">
        <v>177</v>
      </c>
      <c r="Q6" s="94" t="s">
        <v>177</v>
      </c>
      <c r="R6" s="78"/>
      <c r="S6" s="94"/>
      <c r="T6" s="78"/>
      <c r="U6" s="94"/>
      <c r="V6" s="78" t="s">
        <v>175</v>
      </c>
      <c r="W6" s="94" t="s">
        <v>175</v>
      </c>
      <c r="X6" s="78" t="s">
        <v>175</v>
      </c>
      <c r="Y6" s="94" t="s">
        <v>199</v>
      </c>
      <c r="Z6" s="78"/>
      <c r="AA6" s="94"/>
      <c r="AB6" s="78"/>
      <c r="AC6" s="94"/>
      <c r="AD6" s="78"/>
      <c r="AE6" s="94"/>
      <c r="AF6" s="78"/>
      <c r="AG6" s="94"/>
      <c r="AH6" s="78"/>
      <c r="AI6" s="94"/>
      <c r="AJ6" s="78"/>
      <c r="AK6" s="94"/>
      <c r="AL6" s="78"/>
      <c r="AM6" s="94"/>
      <c r="AN6" s="78"/>
      <c r="AO6" s="94"/>
      <c r="AP6" s="78"/>
      <c r="AQ6" s="94"/>
      <c r="AR6" s="78"/>
      <c r="AS6" s="94"/>
      <c r="AT6" s="78"/>
      <c r="AU6" s="94"/>
      <c r="AV6" s="78"/>
      <c r="AW6" s="94"/>
      <c r="AX6" s="78"/>
      <c r="AY6" s="94"/>
      <c r="AZ6" s="78"/>
      <c r="BA6" s="94"/>
      <c r="BB6" s="78"/>
      <c r="BC6" s="94"/>
      <c r="BD6" s="78"/>
      <c r="BE6" s="94"/>
      <c r="BF6" s="99" t="s">
        <v>175</v>
      </c>
      <c r="BG6" s="100" t="s">
        <v>175</v>
      </c>
      <c r="BH6" s="99"/>
      <c r="BI6" s="100"/>
      <c r="BJ6" s="99"/>
      <c r="BK6" s="101"/>
      <c r="BL6" s="46">
        <f>근무일수계산!BL6</f>
        <v>20</v>
      </c>
      <c r="BM6" s="47">
        <f>(COUNTIF(WORK_M01_AREA,"&lt;=Z")-COUNTIF(WORK_M01_AREA,"&lt;A"))*0.5</f>
        <v>7.5</v>
      </c>
      <c r="BN6" s="74">
        <f>BM6/BL6</f>
        <v>0.375</v>
      </c>
      <c r="BO6" s="175" t="s">
        <v>197</v>
      </c>
    </row>
    <row r="7" spans="1:67" ht="23.1" customHeight="1" thickBot="1" x14ac:dyDescent="0.35">
      <c r="A7" s="45">
        <f>EOMONTH(SET_YEARSTARTDATE,0)+1</f>
        <v>44228</v>
      </c>
      <c r="B7" s="95" t="s">
        <v>176</v>
      </c>
      <c r="C7" s="84" t="s">
        <v>179</v>
      </c>
      <c r="D7" s="80" t="s">
        <v>179</v>
      </c>
      <c r="E7" s="84" t="s">
        <v>179</v>
      </c>
      <c r="F7" s="80" t="s">
        <v>179</v>
      </c>
      <c r="G7" s="84" t="s">
        <v>176</v>
      </c>
      <c r="H7" s="80" t="s">
        <v>191</v>
      </c>
      <c r="I7" s="84"/>
      <c r="J7" s="80"/>
      <c r="K7" s="84"/>
      <c r="L7" s="80"/>
      <c r="M7" s="84"/>
      <c r="N7" s="80"/>
      <c r="O7" s="84"/>
      <c r="P7" s="80"/>
      <c r="Q7" s="84"/>
      <c r="R7" s="80"/>
      <c r="S7" s="84"/>
      <c r="T7" s="80"/>
      <c r="U7" s="84"/>
      <c r="V7" s="80" t="s">
        <v>168</v>
      </c>
      <c r="W7" s="84"/>
      <c r="X7" s="80" t="s">
        <v>168</v>
      </c>
      <c r="Y7" s="84"/>
      <c r="Z7" s="80" t="s">
        <v>168</v>
      </c>
      <c r="AA7" s="84"/>
      <c r="AB7" s="80"/>
      <c r="AC7" s="84"/>
      <c r="AD7" s="80"/>
      <c r="AE7" s="84"/>
      <c r="AF7" s="80"/>
      <c r="AG7" s="84"/>
      <c r="AH7" s="80"/>
      <c r="AI7" s="84"/>
      <c r="AJ7" s="80"/>
      <c r="AK7" s="84"/>
      <c r="AL7" s="80"/>
      <c r="AM7" s="84"/>
      <c r="AN7" s="80"/>
      <c r="AO7" s="84"/>
      <c r="AP7" s="80"/>
      <c r="AQ7" s="84"/>
      <c r="AR7" s="80"/>
      <c r="AS7" s="84"/>
      <c r="AT7" s="80"/>
      <c r="AU7" s="84"/>
      <c r="AV7" s="80"/>
      <c r="AW7" s="84"/>
      <c r="AX7" s="80"/>
      <c r="AY7" s="84"/>
      <c r="AZ7" s="80"/>
      <c r="BA7" s="84"/>
      <c r="BB7" s="80"/>
      <c r="BC7" s="84"/>
      <c r="BD7" s="80"/>
      <c r="BE7" s="98"/>
      <c r="BF7" s="104"/>
      <c r="BG7" s="105"/>
      <c r="BH7" s="105"/>
      <c r="BI7" s="105"/>
      <c r="BJ7" s="105"/>
      <c r="BK7" s="115"/>
      <c r="BL7" s="46">
        <f>근무일수계산!BL7</f>
        <v>18</v>
      </c>
      <c r="BM7" s="47">
        <f>(COUNTIF(WORK_M02_AREA,"&lt;=Z")-COUNTIF(WORK_M02_AREA,"&lt;A"))*0.5</f>
        <v>0.5</v>
      </c>
      <c r="BN7" s="74">
        <f t="shared" ref="BN7:BN18" si="0">BM7/BL7</f>
        <v>2.7777777777777776E-2</v>
      </c>
      <c r="BO7" s="72"/>
    </row>
    <row r="8" spans="1:67" ht="23.1" customHeight="1" thickBot="1" x14ac:dyDescent="0.35">
      <c r="A8" s="45">
        <f>EOMONTH(SET_YEARSTARTDATE,1)+1</f>
        <v>44256</v>
      </c>
      <c r="B8" s="95" t="s">
        <v>17</v>
      </c>
      <c r="C8" s="84"/>
      <c r="D8" s="80"/>
      <c r="E8" s="84"/>
      <c r="F8" s="80"/>
      <c r="G8" s="84"/>
      <c r="H8" s="80"/>
      <c r="I8" s="84"/>
      <c r="J8" s="80"/>
      <c r="K8" s="84"/>
      <c r="L8" s="80" t="s">
        <v>200</v>
      </c>
      <c r="M8" s="84"/>
      <c r="N8" s="80"/>
      <c r="O8" s="84"/>
      <c r="P8" s="80"/>
      <c r="Q8" s="84"/>
      <c r="R8" s="80"/>
      <c r="S8" s="84"/>
      <c r="T8" s="80"/>
      <c r="U8" s="84"/>
      <c r="V8" s="80"/>
      <c r="W8" s="84"/>
      <c r="X8" s="80"/>
      <c r="Y8" s="84"/>
      <c r="Z8" s="80"/>
      <c r="AA8" s="84"/>
      <c r="AB8" s="80"/>
      <c r="AC8" s="84"/>
      <c r="AD8" s="80"/>
      <c r="AE8" s="84"/>
      <c r="AF8" s="80"/>
      <c r="AG8" s="84"/>
      <c r="AH8" s="80"/>
      <c r="AI8" s="84"/>
      <c r="AJ8" s="80"/>
      <c r="AK8" s="84"/>
      <c r="AL8" s="80"/>
      <c r="AM8" s="84"/>
      <c r="AN8" s="79"/>
      <c r="AO8" s="85"/>
      <c r="AP8" s="79"/>
      <c r="AQ8" s="85"/>
      <c r="AR8" s="79"/>
      <c r="AS8" s="85"/>
      <c r="AT8" s="79"/>
      <c r="AU8" s="85"/>
      <c r="AV8" s="79"/>
      <c r="AW8" s="85"/>
      <c r="AX8" s="80"/>
      <c r="AY8" s="84"/>
      <c r="AZ8" s="80"/>
      <c r="BA8" s="84"/>
      <c r="BB8" s="79"/>
      <c r="BC8" s="85"/>
      <c r="BD8" s="79"/>
      <c r="BE8" s="85"/>
      <c r="BF8" s="102"/>
      <c r="BG8" s="103"/>
      <c r="BH8" s="102"/>
      <c r="BI8" s="103"/>
      <c r="BJ8" s="106"/>
      <c r="BK8" s="107"/>
      <c r="BL8" s="46">
        <f>근무일수계산!BL8</f>
        <v>22</v>
      </c>
      <c r="BM8" s="47">
        <f>(COUNTIF(WORK_M03_AREA,"&lt;=Z")-COUNTIF(WORK_M03_AREA,"&lt;A"))*0.5</f>
        <v>0</v>
      </c>
      <c r="BN8" s="74">
        <f t="shared" si="0"/>
        <v>0</v>
      </c>
      <c r="BO8" s="72" t="s">
        <v>198</v>
      </c>
    </row>
    <row r="9" spans="1:67" ht="23.1" customHeight="1" thickBot="1" x14ac:dyDescent="0.35">
      <c r="A9" s="45">
        <f>EOMONTH(SET_YEARSTARTDATE,2)+1</f>
        <v>44287</v>
      </c>
      <c r="B9" s="95"/>
      <c r="C9" s="84"/>
      <c r="D9" s="80"/>
      <c r="E9" s="84"/>
      <c r="F9" s="80"/>
      <c r="G9" s="84"/>
      <c r="H9" s="80"/>
      <c r="I9" s="84"/>
      <c r="J9" s="80"/>
      <c r="K9" s="84"/>
      <c r="L9" s="80"/>
      <c r="M9" s="84"/>
      <c r="N9" s="80"/>
      <c r="O9" s="84"/>
      <c r="P9" s="80"/>
      <c r="Q9" s="84"/>
      <c r="R9" s="80"/>
      <c r="S9" s="84"/>
      <c r="T9" s="80"/>
      <c r="U9" s="84"/>
      <c r="V9" s="80"/>
      <c r="W9" s="84"/>
      <c r="X9" s="80"/>
      <c r="Y9" s="84"/>
      <c r="Z9" s="80"/>
      <c r="AA9" s="84"/>
      <c r="AB9" s="80"/>
      <c r="AC9" s="84"/>
      <c r="AD9" s="80"/>
      <c r="AE9" s="84"/>
      <c r="AF9" s="80"/>
      <c r="AG9" s="84"/>
      <c r="AH9" s="80"/>
      <c r="AI9" s="84"/>
      <c r="AJ9" s="80"/>
      <c r="AK9" s="84"/>
      <c r="AL9" s="80"/>
      <c r="AM9" s="84"/>
      <c r="AN9" s="80"/>
      <c r="AO9" s="84"/>
      <c r="AP9" s="80"/>
      <c r="AQ9" s="84"/>
      <c r="AR9" s="80"/>
      <c r="AS9" s="84"/>
      <c r="AT9" s="80"/>
      <c r="AU9" s="84"/>
      <c r="AV9" s="80"/>
      <c r="AW9" s="84"/>
      <c r="AX9" s="80"/>
      <c r="AY9" s="84"/>
      <c r="AZ9" s="80"/>
      <c r="BA9" s="84"/>
      <c r="BB9" s="80"/>
      <c r="BC9" s="84"/>
      <c r="BD9" s="80"/>
      <c r="BE9" s="84"/>
      <c r="BF9" s="80"/>
      <c r="BG9" s="84"/>
      <c r="BH9" s="80"/>
      <c r="BI9" s="98"/>
      <c r="BJ9" s="108"/>
      <c r="BK9" s="115"/>
      <c r="BL9" s="46">
        <f>근무일수계산!BL9</f>
        <v>22</v>
      </c>
      <c r="BM9" s="47">
        <f>(COUNTIF(WORK_M04_AREA,"&lt;=Z")-COUNTIF(WORK_M04_AREA,"&lt;A"))*0.5</f>
        <v>0</v>
      </c>
      <c r="BN9" s="74">
        <f t="shared" si="0"/>
        <v>0</v>
      </c>
      <c r="BO9" s="72"/>
    </row>
    <row r="10" spans="1:67" ht="23.1" customHeight="1" thickBot="1" x14ac:dyDescent="0.35">
      <c r="A10" s="45">
        <f>EOMONTH(SET_YEARSTARTDATE,3)+1</f>
        <v>44317</v>
      </c>
      <c r="B10" s="95" t="s">
        <v>18</v>
      </c>
      <c r="C10" s="84"/>
      <c r="D10" s="80"/>
      <c r="E10" s="84"/>
      <c r="F10" s="80"/>
      <c r="G10" s="84"/>
      <c r="H10" s="80"/>
      <c r="I10" s="84"/>
      <c r="J10" s="80" t="s">
        <v>167</v>
      </c>
      <c r="K10" s="84"/>
      <c r="L10" s="80"/>
      <c r="M10" s="84"/>
      <c r="N10" s="80"/>
      <c r="O10" s="84"/>
      <c r="P10" s="80"/>
      <c r="Q10" s="84"/>
      <c r="R10" s="89"/>
      <c r="S10" s="90"/>
      <c r="T10" s="80"/>
      <c r="U10" s="84"/>
      <c r="V10" s="80"/>
      <c r="W10" s="84"/>
      <c r="X10" s="80"/>
      <c r="Y10" s="84"/>
      <c r="Z10" s="80"/>
      <c r="AA10" s="84"/>
      <c r="AB10" s="80"/>
      <c r="AC10" s="84"/>
      <c r="AD10" s="80"/>
      <c r="AE10" s="84"/>
      <c r="AF10" s="80"/>
      <c r="AG10" s="84"/>
      <c r="AH10" s="80"/>
      <c r="AI10" s="84"/>
      <c r="AJ10" s="80"/>
      <c r="AK10" s="84"/>
      <c r="AL10" s="80" t="s">
        <v>170</v>
      </c>
      <c r="AM10" s="84"/>
      <c r="AN10" s="80"/>
      <c r="AO10" s="84"/>
      <c r="AP10" s="80"/>
      <c r="AQ10" s="84"/>
      <c r="AR10" s="80"/>
      <c r="AS10" s="84"/>
      <c r="AT10" s="80"/>
      <c r="AU10" s="84"/>
      <c r="AV10" s="80"/>
      <c r="AW10" s="84"/>
      <c r="AX10" s="80"/>
      <c r="AY10" s="84"/>
      <c r="AZ10" s="80"/>
      <c r="BA10" s="84"/>
      <c r="BB10" s="80"/>
      <c r="BC10" s="84"/>
      <c r="BD10" s="80"/>
      <c r="BE10" s="84"/>
      <c r="BF10" s="80"/>
      <c r="BG10" s="84"/>
      <c r="BH10" s="80"/>
      <c r="BI10" s="84"/>
      <c r="BJ10" s="109"/>
      <c r="BK10" s="110"/>
      <c r="BL10" s="46">
        <f>근무일수계산!BL10</f>
        <v>19</v>
      </c>
      <c r="BM10" s="47">
        <f>(COUNTIF(WORK_M05_AREA,"&lt;=Z")-COUNTIF(WORK_M05_AREA,"&lt;A"))*0.5</f>
        <v>0</v>
      </c>
      <c r="BN10" s="74">
        <f t="shared" si="0"/>
        <v>0</v>
      </c>
      <c r="BO10" s="72"/>
    </row>
    <row r="11" spans="1:67" ht="23.1" customHeight="1" thickBot="1" x14ac:dyDescent="0.35">
      <c r="A11" s="45">
        <f>EOMONTH(SET_YEARSTARTDATE,4)+1</f>
        <v>44348</v>
      </c>
      <c r="B11" s="95"/>
      <c r="C11" s="84"/>
      <c r="D11" s="80"/>
      <c r="E11" s="84"/>
      <c r="F11" s="80"/>
      <c r="G11" s="84"/>
      <c r="H11" s="80"/>
      <c r="I11" s="84"/>
      <c r="J11" s="80"/>
      <c r="K11" s="84"/>
      <c r="L11" s="80" t="s">
        <v>169</v>
      </c>
      <c r="M11" s="84"/>
      <c r="N11" s="80"/>
      <c r="O11" s="84"/>
      <c r="P11" s="80"/>
      <c r="Q11" s="84"/>
      <c r="R11" s="80"/>
      <c r="S11" s="84"/>
      <c r="T11" s="80"/>
      <c r="U11" s="84"/>
      <c r="V11" s="80"/>
      <c r="W11" s="84"/>
      <c r="X11" s="80"/>
      <c r="Y11" s="84"/>
      <c r="Z11" s="80"/>
      <c r="AA11" s="84"/>
      <c r="AB11" s="80"/>
      <c r="AC11" s="84"/>
      <c r="AD11" s="80"/>
      <c r="AE11" s="84"/>
      <c r="AF11" s="80"/>
      <c r="AG11" s="84"/>
      <c r="AH11" s="80"/>
      <c r="AI11" s="84"/>
      <c r="AJ11" s="80"/>
      <c r="AK11" s="84"/>
      <c r="AL11" s="80"/>
      <c r="AM11" s="84"/>
      <c r="AN11" s="80"/>
      <c r="AO11" s="84"/>
      <c r="AP11" s="80"/>
      <c r="AQ11" s="84"/>
      <c r="AR11" s="80"/>
      <c r="AS11" s="84"/>
      <c r="AT11" s="80"/>
      <c r="AU11" s="84"/>
      <c r="AV11" s="80"/>
      <c r="AW11" s="84"/>
      <c r="AX11" s="80"/>
      <c r="AY11" s="84"/>
      <c r="AZ11" s="80"/>
      <c r="BA11" s="84"/>
      <c r="BB11" s="80"/>
      <c r="BC11" s="84"/>
      <c r="BD11" s="80"/>
      <c r="BE11" s="84"/>
      <c r="BF11" s="80"/>
      <c r="BG11" s="84"/>
      <c r="BH11" s="80"/>
      <c r="BI11" s="98"/>
      <c r="BJ11" s="108"/>
      <c r="BK11" s="115"/>
      <c r="BL11" s="46">
        <f>근무일수계산!BL11</f>
        <v>22</v>
      </c>
      <c r="BM11" s="47">
        <f>(COUNTIF(WORK_M06_AREA,"&lt;=Z")-COUNTIF(WORK_M06_AREA,"&lt;A"))*0.5</f>
        <v>0</v>
      </c>
      <c r="BN11" s="74">
        <f t="shared" si="0"/>
        <v>0</v>
      </c>
      <c r="BO11" s="72"/>
    </row>
    <row r="12" spans="1:67" ht="23.1" customHeight="1" x14ac:dyDescent="0.3">
      <c r="A12" s="45">
        <f>EOMONTH(SET_YEARSTARTDATE,5)+1</f>
        <v>44378</v>
      </c>
      <c r="B12" s="95"/>
      <c r="C12" s="84"/>
      <c r="D12" s="80"/>
      <c r="E12" s="84"/>
      <c r="F12" s="80"/>
      <c r="G12" s="84"/>
      <c r="H12" s="80"/>
      <c r="I12" s="84"/>
      <c r="J12" s="80"/>
      <c r="K12" s="84"/>
      <c r="L12" s="80"/>
      <c r="M12" s="84"/>
      <c r="N12" s="80"/>
      <c r="O12" s="84"/>
      <c r="P12" s="80"/>
      <c r="Q12" s="84"/>
      <c r="R12" s="80"/>
      <c r="S12" s="84"/>
      <c r="T12" s="80"/>
      <c r="U12" s="84"/>
      <c r="V12" s="80"/>
      <c r="W12" s="84"/>
      <c r="X12" s="80"/>
      <c r="Y12" s="84"/>
      <c r="Z12" s="80"/>
      <c r="AA12" s="84"/>
      <c r="AB12" s="80"/>
      <c r="AC12" s="84"/>
      <c r="AD12" s="80"/>
      <c r="AE12" s="84"/>
      <c r="AF12" s="80"/>
      <c r="AG12" s="84"/>
      <c r="AH12" s="80"/>
      <c r="AI12" s="84"/>
      <c r="AJ12" s="80"/>
      <c r="AK12" s="84"/>
      <c r="AL12" s="80"/>
      <c r="AM12" s="84"/>
      <c r="AN12" s="80"/>
      <c r="AO12" s="84"/>
      <c r="AP12" s="80"/>
      <c r="AQ12" s="84"/>
      <c r="AR12" s="80"/>
      <c r="AS12" s="84"/>
      <c r="AT12" s="80"/>
      <c r="AU12" s="84"/>
      <c r="AV12" s="80"/>
      <c r="AW12" s="84"/>
      <c r="AX12" s="80"/>
      <c r="AY12" s="84"/>
      <c r="AZ12" s="80"/>
      <c r="BA12" s="84"/>
      <c r="BB12" s="80"/>
      <c r="BC12" s="84"/>
      <c r="BD12" s="80"/>
      <c r="BE12" s="84"/>
      <c r="BF12" s="80"/>
      <c r="BG12" s="84"/>
      <c r="BH12" s="80"/>
      <c r="BI12" s="84"/>
      <c r="BJ12" s="82"/>
      <c r="BK12" s="83"/>
      <c r="BL12" s="46">
        <f>근무일수계산!BL12</f>
        <v>22</v>
      </c>
      <c r="BM12" s="47">
        <f>(COUNTIF(WORK_M07_AREA,"&lt;=Z")-COUNTIF(WORK_M07_AREA,"&lt;A"))*0.5</f>
        <v>0</v>
      </c>
      <c r="BN12" s="74">
        <f t="shared" si="0"/>
        <v>0</v>
      </c>
      <c r="BO12" s="72"/>
    </row>
    <row r="13" spans="1:67" ht="23.1" customHeight="1" thickBot="1" x14ac:dyDescent="0.35">
      <c r="A13" s="45">
        <f>EOMONTH(SET_YEARSTARTDATE,6)+1</f>
        <v>44409</v>
      </c>
      <c r="B13" s="95"/>
      <c r="C13" s="84"/>
      <c r="D13" s="80"/>
      <c r="E13" s="84"/>
      <c r="F13" s="80"/>
      <c r="G13" s="84"/>
      <c r="H13" s="80"/>
      <c r="I13" s="84"/>
      <c r="J13" s="80"/>
      <c r="K13" s="84"/>
      <c r="L13" s="80"/>
      <c r="M13" s="84"/>
      <c r="N13" s="80"/>
      <c r="O13" s="84"/>
      <c r="P13" s="80"/>
      <c r="Q13" s="84"/>
      <c r="R13" s="80"/>
      <c r="S13" s="84"/>
      <c r="T13" s="80"/>
      <c r="U13" s="84"/>
      <c r="V13" s="80"/>
      <c r="W13" s="84"/>
      <c r="X13" s="80"/>
      <c r="Y13" s="84"/>
      <c r="Z13" s="80"/>
      <c r="AA13" s="84"/>
      <c r="AB13" s="80"/>
      <c r="AC13" s="84"/>
      <c r="AD13" s="80" t="s">
        <v>171</v>
      </c>
      <c r="AE13" s="84"/>
      <c r="AF13" s="80"/>
      <c r="AG13" s="84"/>
      <c r="AH13" s="80"/>
      <c r="AI13" s="84"/>
      <c r="AJ13" s="80"/>
      <c r="AK13" s="84"/>
      <c r="AL13" s="80"/>
      <c r="AM13" s="84"/>
      <c r="AN13" s="80"/>
      <c r="AO13" s="84"/>
      <c r="AP13" s="80"/>
      <c r="AQ13" s="84"/>
      <c r="AR13" s="80"/>
      <c r="AS13" s="84"/>
      <c r="AT13" s="80"/>
      <c r="AU13" s="84"/>
      <c r="AV13" s="80"/>
      <c r="AW13" s="84"/>
      <c r="AX13" s="80"/>
      <c r="AY13" s="84"/>
      <c r="AZ13" s="80"/>
      <c r="BA13" s="84"/>
      <c r="BB13" s="80"/>
      <c r="BC13" s="84"/>
      <c r="BD13" s="80"/>
      <c r="BE13" s="84"/>
      <c r="BF13" s="80"/>
      <c r="BG13" s="84"/>
      <c r="BH13" s="80"/>
      <c r="BI13" s="84"/>
      <c r="BJ13" s="111"/>
      <c r="BK13" s="112"/>
      <c r="BL13" s="46">
        <f>근무일수계산!BL13</f>
        <v>22</v>
      </c>
      <c r="BM13" s="47">
        <f>(COUNTIF(WORK_M08_AREA,"&lt;=Z")-COUNTIF(WORK_M08_AREA,"&lt;A"))*0.5</f>
        <v>0</v>
      </c>
      <c r="BN13" s="74">
        <f t="shared" si="0"/>
        <v>0</v>
      </c>
      <c r="BO13" s="72"/>
    </row>
    <row r="14" spans="1:67" ht="23.1" customHeight="1" thickBot="1" x14ac:dyDescent="0.35">
      <c r="A14" s="45">
        <f>EOMONTH(SET_YEARSTARTDATE,7)+1</f>
        <v>44440</v>
      </c>
      <c r="B14" s="95"/>
      <c r="C14" s="84"/>
      <c r="D14" s="80"/>
      <c r="E14" s="84"/>
      <c r="F14" s="80"/>
      <c r="G14" s="84"/>
      <c r="H14" s="80"/>
      <c r="I14" s="84"/>
      <c r="J14" s="80"/>
      <c r="K14" s="84"/>
      <c r="L14" s="80"/>
      <c r="M14" s="84"/>
      <c r="N14" s="80"/>
      <c r="O14" s="84"/>
      <c r="P14" s="80"/>
      <c r="Q14" s="84"/>
      <c r="R14" s="80"/>
      <c r="S14" s="84"/>
      <c r="T14" s="80"/>
      <c r="U14" s="84"/>
      <c r="V14" s="80"/>
      <c r="W14" s="84"/>
      <c r="X14" s="80"/>
      <c r="Y14" s="84"/>
      <c r="Z14" s="80"/>
      <c r="AA14" s="84"/>
      <c r="AB14" s="80"/>
      <c r="AC14" s="84"/>
      <c r="AD14" s="80"/>
      <c r="AE14" s="84"/>
      <c r="AF14" s="80"/>
      <c r="AG14" s="84"/>
      <c r="AH14" s="80"/>
      <c r="AI14" s="84"/>
      <c r="AJ14" s="80"/>
      <c r="AK14" s="84"/>
      <c r="AL14" s="80"/>
      <c r="AM14" s="84"/>
      <c r="AN14" s="80" t="s">
        <v>21</v>
      </c>
      <c r="AO14" s="84"/>
      <c r="AP14" s="80" t="s">
        <v>21</v>
      </c>
      <c r="AQ14" s="84"/>
      <c r="AR14" s="80" t="s">
        <v>21</v>
      </c>
      <c r="AS14" s="84"/>
      <c r="AT14" s="80"/>
      <c r="AU14" s="84"/>
      <c r="AV14" s="80"/>
      <c r="AW14" s="84"/>
      <c r="AX14" s="80"/>
      <c r="AY14" s="84"/>
      <c r="AZ14" s="80"/>
      <c r="BA14" s="84"/>
      <c r="BB14" s="80"/>
      <c r="BC14" s="84"/>
      <c r="BD14" s="80"/>
      <c r="BE14" s="84"/>
      <c r="BF14" s="80"/>
      <c r="BG14" s="84"/>
      <c r="BH14" s="80"/>
      <c r="BI14" s="98"/>
      <c r="BJ14" s="108"/>
      <c r="BK14" s="115"/>
      <c r="BL14" s="46">
        <f>근무일수계산!BL14</f>
        <v>19</v>
      </c>
      <c r="BM14" s="47">
        <f>(COUNTIF(WORK_M09_AREA,"&lt;=Z")-COUNTIF(WORK_M09_AREA,"&lt;A"))*0.5</f>
        <v>0</v>
      </c>
      <c r="BN14" s="74">
        <f t="shared" si="0"/>
        <v>0</v>
      </c>
      <c r="BO14" s="72"/>
    </row>
    <row r="15" spans="1:67" ht="23.1" customHeight="1" thickBot="1" x14ac:dyDescent="0.35">
      <c r="A15" s="45">
        <f>EOMONTH(SET_YEARSTARTDATE,8)+1</f>
        <v>44470</v>
      </c>
      <c r="B15" s="95"/>
      <c r="C15" s="84"/>
      <c r="D15" s="80"/>
      <c r="E15" s="84"/>
      <c r="F15" s="80" t="s">
        <v>172</v>
      </c>
      <c r="G15" s="84"/>
      <c r="H15" s="80"/>
      <c r="I15" s="84"/>
      <c r="J15" s="80"/>
      <c r="K15" s="84"/>
      <c r="L15" s="80"/>
      <c r="M15" s="84"/>
      <c r="N15" s="80"/>
      <c r="O15" s="84"/>
      <c r="P15" s="80"/>
      <c r="Q15" s="84"/>
      <c r="R15" s="80" t="s">
        <v>173</v>
      </c>
      <c r="S15" s="84"/>
      <c r="T15" s="80"/>
      <c r="U15" s="84"/>
      <c r="V15" s="80"/>
      <c r="W15" s="84"/>
      <c r="X15" s="80"/>
      <c r="Y15" s="84"/>
      <c r="Z15" s="80"/>
      <c r="AA15" s="84"/>
      <c r="AB15" s="80"/>
      <c r="AC15" s="84"/>
      <c r="AD15" s="80"/>
      <c r="AE15" s="84"/>
      <c r="AF15" s="80"/>
      <c r="AG15" s="84"/>
      <c r="AH15" s="80"/>
      <c r="AI15" s="84"/>
      <c r="AJ15" s="80"/>
      <c r="AK15" s="84"/>
      <c r="AL15" s="80"/>
      <c r="AM15" s="84"/>
      <c r="AN15" s="80"/>
      <c r="AO15" s="84"/>
      <c r="AP15" s="80"/>
      <c r="AQ15" s="84"/>
      <c r="AR15" s="80"/>
      <c r="AS15" s="84"/>
      <c r="AT15" s="80"/>
      <c r="AU15" s="84"/>
      <c r="AV15" s="80"/>
      <c r="AW15" s="84"/>
      <c r="AX15" s="80"/>
      <c r="AY15" s="84"/>
      <c r="AZ15" s="80"/>
      <c r="BA15" s="84"/>
      <c r="BB15" s="80"/>
      <c r="BC15" s="84"/>
      <c r="BD15" s="80"/>
      <c r="BE15" s="84"/>
      <c r="BF15" s="80"/>
      <c r="BG15" s="84"/>
      <c r="BH15" s="80"/>
      <c r="BI15" s="84"/>
      <c r="BJ15" s="109"/>
      <c r="BK15" s="110"/>
      <c r="BL15" s="46">
        <f>근무일수계산!BL15</f>
        <v>21</v>
      </c>
      <c r="BM15" s="47">
        <f>(COUNTIF(WORK_M10_AREA,"&lt;=Z")-COUNTIF(WORK_M10_AREA,"&lt;A"))*0.5</f>
        <v>0</v>
      </c>
      <c r="BN15" s="74">
        <f t="shared" si="0"/>
        <v>0</v>
      </c>
      <c r="BO15" s="72"/>
    </row>
    <row r="16" spans="1:67" ht="23.1" customHeight="1" thickBot="1" x14ac:dyDescent="0.35">
      <c r="A16" s="45">
        <f>EOMONTH(SET_YEARSTARTDATE,9)+1</f>
        <v>44501</v>
      </c>
      <c r="B16" s="95"/>
      <c r="C16" s="84"/>
      <c r="D16" s="80"/>
      <c r="E16" s="84"/>
      <c r="F16" s="80"/>
      <c r="G16" s="84"/>
      <c r="H16" s="80"/>
      <c r="I16" s="84"/>
      <c r="J16" s="80"/>
      <c r="K16" s="84"/>
      <c r="L16" s="80"/>
      <c r="M16" s="84"/>
      <c r="N16" s="80"/>
      <c r="O16" s="84"/>
      <c r="P16" s="80"/>
      <c r="Q16" s="84"/>
      <c r="R16" s="80"/>
      <c r="S16" s="84"/>
      <c r="T16" s="80"/>
      <c r="U16" s="84"/>
      <c r="V16" s="80"/>
      <c r="W16" s="84"/>
      <c r="X16" s="80"/>
      <c r="Y16" s="84"/>
      <c r="Z16" s="87"/>
      <c r="AA16" s="88"/>
      <c r="AB16" s="80"/>
      <c r="AC16" s="84"/>
      <c r="AD16" s="80"/>
      <c r="AE16" s="84"/>
      <c r="AF16" s="80"/>
      <c r="AG16" s="84"/>
      <c r="AH16" s="80"/>
      <c r="AI16" s="84"/>
      <c r="AJ16" s="80"/>
      <c r="AK16" s="84"/>
      <c r="AL16" s="80"/>
      <c r="AM16" s="84"/>
      <c r="AN16" s="80"/>
      <c r="AO16" s="84"/>
      <c r="AP16" s="80"/>
      <c r="AQ16" s="84"/>
      <c r="AR16" s="80"/>
      <c r="AS16" s="84"/>
      <c r="AT16" s="80"/>
      <c r="AU16" s="84"/>
      <c r="AV16" s="80"/>
      <c r="AW16" s="84"/>
      <c r="AX16" s="80"/>
      <c r="AY16" s="84"/>
      <c r="AZ16" s="80"/>
      <c r="BA16" s="84"/>
      <c r="BB16" s="80"/>
      <c r="BC16" s="84"/>
      <c r="BD16" s="80"/>
      <c r="BE16" s="84"/>
      <c r="BF16" s="80"/>
      <c r="BG16" s="84"/>
      <c r="BH16" s="80"/>
      <c r="BI16" s="98"/>
      <c r="BJ16" s="108"/>
      <c r="BK16" s="115"/>
      <c r="BL16" s="46">
        <f>근무일수계산!BL16</f>
        <v>22</v>
      </c>
      <c r="BM16" s="47">
        <f>(COUNTIF(WORK_M11_AREA,"&lt;=Z")-COUNTIF(WORK_M11_AREA,"&lt;A"))*0.5</f>
        <v>0</v>
      </c>
      <c r="BN16" s="74">
        <f t="shared" si="0"/>
        <v>0</v>
      </c>
      <c r="BO16" s="72"/>
    </row>
    <row r="17" spans="1:67" ht="23.1" customHeight="1" thickBot="1" x14ac:dyDescent="0.35">
      <c r="A17" s="45">
        <f>EOMONTH(SET_YEARSTARTDATE,10)+1</f>
        <v>44531</v>
      </c>
      <c r="B17" s="96"/>
      <c r="C17" s="97"/>
      <c r="D17" s="81"/>
      <c r="E17" s="97"/>
      <c r="F17" s="81"/>
      <c r="G17" s="97"/>
      <c r="H17" s="81"/>
      <c r="I17" s="97"/>
      <c r="J17" s="81"/>
      <c r="K17" s="97"/>
      <c r="L17" s="81"/>
      <c r="M17" s="97"/>
      <c r="N17" s="81"/>
      <c r="O17" s="97"/>
      <c r="P17" s="81"/>
      <c r="Q17" s="97"/>
      <c r="R17" s="81"/>
      <c r="S17" s="97"/>
      <c r="T17" s="81"/>
      <c r="U17" s="97"/>
      <c r="V17" s="81"/>
      <c r="W17" s="97"/>
      <c r="X17" s="81"/>
      <c r="Y17" s="97"/>
      <c r="Z17" s="81"/>
      <c r="AA17" s="97"/>
      <c r="AB17" s="81"/>
      <c r="AC17" s="97"/>
      <c r="AD17" s="81"/>
      <c r="AE17" s="97"/>
      <c r="AF17" s="81"/>
      <c r="AG17" s="97"/>
      <c r="AH17" s="81"/>
      <c r="AI17" s="97"/>
      <c r="AJ17" s="81"/>
      <c r="AK17" s="97"/>
      <c r="AL17" s="81"/>
      <c r="AM17" s="97"/>
      <c r="AN17" s="81"/>
      <c r="AO17" s="97"/>
      <c r="AP17" s="81"/>
      <c r="AQ17" s="97"/>
      <c r="AR17" s="81"/>
      <c r="AS17" s="97"/>
      <c r="AT17" s="81"/>
      <c r="AU17" s="97"/>
      <c r="AV17" s="81"/>
      <c r="AW17" s="97"/>
      <c r="AX17" s="81" t="s">
        <v>174</v>
      </c>
      <c r="AY17" s="97"/>
      <c r="AZ17" s="81"/>
      <c r="BA17" s="97"/>
      <c r="BB17" s="81"/>
      <c r="BC17" s="97"/>
      <c r="BD17" s="81"/>
      <c r="BE17" s="97"/>
      <c r="BF17" s="81"/>
      <c r="BG17" s="97"/>
      <c r="BH17" s="81"/>
      <c r="BI17" s="97"/>
      <c r="BJ17" s="113"/>
      <c r="BK17" s="114"/>
      <c r="BL17" s="46">
        <f>근무일수계산!BL17</f>
        <v>23</v>
      </c>
      <c r="BM17" s="47">
        <f>(COUNTIF(WORK_M12_AREA,"&lt;=Z")-COUNTIF(WORK_M12_AREA,"&lt;A"))*0.5</f>
        <v>0</v>
      </c>
      <c r="BN17" s="74">
        <f t="shared" si="0"/>
        <v>0</v>
      </c>
      <c r="BO17" s="72"/>
    </row>
    <row r="18" spans="1:67" ht="23.1" customHeight="1" x14ac:dyDescent="0.3">
      <c r="AQ18" s="43"/>
      <c r="BL18" s="73">
        <f>SUM(BL6:BL17)</f>
        <v>252</v>
      </c>
      <c r="BM18" s="73">
        <f t="shared" ref="BM18" si="1">SUM(BM6:BM17)</f>
        <v>8</v>
      </c>
      <c r="BN18" s="74">
        <f t="shared" si="0"/>
        <v>3.1746031746031744E-2</v>
      </c>
    </row>
    <row r="19" spans="1:67" ht="16.149999999999999" customHeight="1" x14ac:dyDescent="0.3">
      <c r="B19" s="127" t="s">
        <v>192</v>
      </c>
      <c r="AQ19" s="59"/>
      <c r="BD19" s="52"/>
      <c r="BE19" s="53" t="s">
        <v>112</v>
      </c>
      <c r="BF19" s="54"/>
      <c r="BG19" s="54"/>
      <c r="BH19" s="55"/>
    </row>
    <row r="20" spans="1:67" ht="16.149999999999999" customHeight="1" x14ac:dyDescent="0.3">
      <c r="B20" s="43" t="s">
        <v>196</v>
      </c>
      <c r="BD20" s="56"/>
      <c r="BE20" s="57" t="s">
        <v>7</v>
      </c>
      <c r="BF20" s="58"/>
      <c r="BG20" s="58"/>
      <c r="BH20" s="55"/>
    </row>
    <row r="21" spans="1:67" ht="16.149999999999999" customHeight="1" x14ac:dyDescent="0.3">
      <c r="B21" s="43" t="s">
        <v>193</v>
      </c>
      <c r="BD21" s="60"/>
      <c r="BE21" s="60"/>
      <c r="BF21" s="60"/>
      <c r="BG21" s="60"/>
    </row>
    <row r="22" spans="1:67" ht="16.149999999999999" customHeight="1" x14ac:dyDescent="0.3">
      <c r="B22" s="126" t="s">
        <v>194</v>
      </c>
      <c r="BD22" s="60"/>
      <c r="BE22" s="60"/>
      <c r="BF22" s="60"/>
      <c r="BG22" s="60"/>
    </row>
    <row r="23" spans="1:67" ht="16.149999999999999" customHeight="1" thickBot="1" x14ac:dyDescent="0.35"/>
    <row r="24" spans="1:67" ht="23.1" customHeight="1" x14ac:dyDescent="0.3">
      <c r="A24" s="60"/>
      <c r="B24" s="152" t="s">
        <v>185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4"/>
      <c r="V24" s="60"/>
      <c r="W24" s="60"/>
      <c r="X24" s="152" t="s">
        <v>186</v>
      </c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8"/>
      <c r="AR24" s="159" t="s">
        <v>187</v>
      </c>
      <c r="AS24" s="160"/>
      <c r="AT24" s="160"/>
      <c r="AU24" s="160"/>
      <c r="AV24" s="161"/>
    </row>
    <row r="25" spans="1:67" ht="23.25" customHeight="1" x14ac:dyDescent="0.3">
      <c r="A25" s="60"/>
      <c r="B25" s="122" t="s">
        <v>1</v>
      </c>
      <c r="C25" s="155" t="s">
        <v>188</v>
      </c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7"/>
      <c r="X25" s="122" t="s">
        <v>179</v>
      </c>
      <c r="Y25" s="116" t="s">
        <v>181</v>
      </c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48"/>
      <c r="AQ25" s="49"/>
      <c r="AR25" s="166" t="s">
        <v>195</v>
      </c>
      <c r="AS25" s="167"/>
      <c r="AT25" s="167"/>
      <c r="AU25" s="167"/>
      <c r="AV25" s="168"/>
    </row>
    <row r="26" spans="1:67" ht="23.25" customHeight="1" x14ac:dyDescent="0.3">
      <c r="A26" s="60"/>
      <c r="B26" s="123" t="s">
        <v>2</v>
      </c>
      <c r="C26" s="141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3"/>
      <c r="X26" s="123" t="s">
        <v>180</v>
      </c>
      <c r="Y26" s="118" t="s">
        <v>182</v>
      </c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1"/>
      <c r="AR26" s="169"/>
      <c r="AS26" s="170"/>
      <c r="AT26" s="170"/>
      <c r="AU26" s="170"/>
      <c r="AV26" s="171"/>
    </row>
    <row r="27" spans="1:67" ht="23.25" customHeight="1" x14ac:dyDescent="0.3">
      <c r="A27" s="60"/>
      <c r="B27" s="123" t="s">
        <v>3</v>
      </c>
      <c r="C27" s="141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3"/>
      <c r="X27" s="123" t="s">
        <v>176</v>
      </c>
      <c r="Y27" s="118" t="s">
        <v>183</v>
      </c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1"/>
      <c r="AR27" s="169"/>
      <c r="AS27" s="170"/>
      <c r="AT27" s="170"/>
      <c r="AU27" s="170"/>
      <c r="AV27" s="171"/>
    </row>
    <row r="28" spans="1:67" ht="23.25" customHeight="1" thickBot="1" x14ac:dyDescent="0.35">
      <c r="A28" s="60"/>
      <c r="B28" s="123" t="s">
        <v>15</v>
      </c>
      <c r="C28" s="141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3"/>
      <c r="X28" s="124" t="s">
        <v>178</v>
      </c>
      <c r="Y28" s="120" t="s">
        <v>184</v>
      </c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5"/>
      <c r="AR28" s="172"/>
      <c r="AS28" s="173"/>
      <c r="AT28" s="173"/>
      <c r="AU28" s="173"/>
      <c r="AV28" s="174"/>
    </row>
    <row r="29" spans="1:67" ht="23.25" customHeight="1" x14ac:dyDescent="0.3">
      <c r="A29" s="60"/>
      <c r="B29" s="123" t="s">
        <v>28</v>
      </c>
      <c r="C29" s="141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3"/>
      <c r="AL29" s="44"/>
      <c r="AM29" s="44"/>
      <c r="AQ29" s="43"/>
    </row>
    <row r="30" spans="1:67" ht="23.25" customHeight="1" x14ac:dyDescent="0.3">
      <c r="A30" s="60"/>
      <c r="B30" s="123" t="s">
        <v>29</v>
      </c>
      <c r="C30" s="141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3"/>
      <c r="AL30" s="44"/>
      <c r="AM30" s="44"/>
      <c r="AQ30" s="43"/>
    </row>
    <row r="31" spans="1:67" ht="23.25" customHeight="1" x14ac:dyDescent="0.3">
      <c r="A31" s="60"/>
      <c r="B31" s="123" t="s">
        <v>30</v>
      </c>
      <c r="C31" s="141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3"/>
      <c r="AL31" s="44"/>
      <c r="AM31" s="44"/>
      <c r="AQ31" s="43"/>
    </row>
    <row r="32" spans="1:67" ht="23.25" customHeight="1" x14ac:dyDescent="0.3">
      <c r="A32" s="60"/>
      <c r="B32" s="123" t="s">
        <v>31</v>
      </c>
      <c r="C32" s="141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3"/>
      <c r="AL32" s="44"/>
      <c r="AM32" s="44"/>
      <c r="AQ32" s="43"/>
    </row>
    <row r="33" spans="2:43" ht="23.25" customHeight="1" x14ac:dyDescent="0.3">
      <c r="B33" s="123" t="s">
        <v>32</v>
      </c>
      <c r="C33" s="141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3"/>
      <c r="AL33" s="44"/>
      <c r="AM33" s="44"/>
      <c r="AQ33" s="43"/>
    </row>
    <row r="34" spans="2:43" ht="23.25" customHeight="1" x14ac:dyDescent="0.3">
      <c r="B34" s="123" t="s">
        <v>33</v>
      </c>
      <c r="C34" s="141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3"/>
      <c r="AL34" s="44"/>
      <c r="AM34" s="44"/>
      <c r="AQ34" s="43"/>
    </row>
    <row r="35" spans="2:43" ht="23.25" customHeight="1" x14ac:dyDescent="0.3">
      <c r="B35" s="123" t="s">
        <v>34</v>
      </c>
      <c r="C35" s="141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3"/>
      <c r="AL35" s="44"/>
      <c r="AM35" s="44"/>
      <c r="AQ35" s="43"/>
    </row>
    <row r="36" spans="2:43" ht="23.25" customHeight="1" x14ac:dyDescent="0.3">
      <c r="B36" s="123" t="s">
        <v>35</v>
      </c>
      <c r="C36" s="141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3"/>
      <c r="AL36" s="44"/>
      <c r="AM36" s="44"/>
      <c r="AQ36" s="43"/>
    </row>
    <row r="37" spans="2:43" ht="23.25" customHeight="1" x14ac:dyDescent="0.3">
      <c r="B37" s="123" t="s">
        <v>36</v>
      </c>
      <c r="C37" s="141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3"/>
      <c r="AL37" s="44"/>
      <c r="AM37" s="44"/>
      <c r="AQ37" s="43"/>
    </row>
    <row r="38" spans="2:43" ht="23.25" customHeight="1" x14ac:dyDescent="0.3">
      <c r="B38" s="123" t="s">
        <v>37</v>
      </c>
      <c r="C38" s="141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3"/>
      <c r="AL38" s="44"/>
      <c r="AM38" s="44"/>
      <c r="AQ38" s="43"/>
    </row>
    <row r="39" spans="2:43" ht="23.25" customHeight="1" x14ac:dyDescent="0.3">
      <c r="B39" s="123" t="s">
        <v>38</v>
      </c>
      <c r="C39" s="141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3"/>
      <c r="AL39" s="44"/>
      <c r="AM39" s="44"/>
      <c r="AQ39" s="43"/>
    </row>
    <row r="40" spans="2:43" ht="23.25" customHeight="1" x14ac:dyDescent="0.3">
      <c r="B40" s="123" t="s">
        <v>39</v>
      </c>
      <c r="C40" s="141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3"/>
      <c r="AL40" s="44"/>
      <c r="AM40" s="44"/>
      <c r="AQ40" s="43"/>
    </row>
    <row r="41" spans="2:43" ht="23.25" customHeight="1" x14ac:dyDescent="0.3">
      <c r="B41" s="123" t="s">
        <v>40</v>
      </c>
      <c r="C41" s="141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3"/>
      <c r="AL41" s="44"/>
      <c r="AM41" s="44"/>
      <c r="AQ41" s="43"/>
    </row>
    <row r="42" spans="2:43" ht="23.25" customHeight="1" x14ac:dyDescent="0.3">
      <c r="B42" s="123" t="s">
        <v>41</v>
      </c>
      <c r="C42" s="141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3"/>
      <c r="AL42" s="44"/>
      <c r="AM42" s="44"/>
      <c r="AQ42" s="43"/>
    </row>
    <row r="43" spans="2:43" ht="23.25" customHeight="1" x14ac:dyDescent="0.3">
      <c r="B43" s="123" t="s">
        <v>42</v>
      </c>
      <c r="C43" s="141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3"/>
      <c r="AL43" s="44"/>
      <c r="AM43" s="44"/>
      <c r="AQ43" s="43"/>
    </row>
    <row r="44" spans="2:43" ht="23.25" customHeight="1" x14ac:dyDescent="0.3">
      <c r="B44" s="123" t="s">
        <v>43</v>
      </c>
      <c r="C44" s="141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3"/>
      <c r="AL44" s="44"/>
      <c r="AM44" s="44"/>
      <c r="AQ44" s="43"/>
    </row>
    <row r="45" spans="2:43" ht="23.25" customHeight="1" x14ac:dyDescent="0.3">
      <c r="B45" s="123" t="s">
        <v>44</v>
      </c>
      <c r="C45" s="141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3"/>
      <c r="AL45" s="44"/>
      <c r="AM45" s="44"/>
      <c r="AQ45" s="43"/>
    </row>
    <row r="46" spans="2:43" ht="23.25" customHeight="1" x14ac:dyDescent="0.3">
      <c r="B46" s="123" t="s">
        <v>45</v>
      </c>
      <c r="C46" s="141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3"/>
      <c r="AL46" s="44"/>
      <c r="AM46" s="44"/>
      <c r="AQ46" s="43"/>
    </row>
    <row r="47" spans="2:43" ht="23.25" customHeight="1" x14ac:dyDescent="0.3">
      <c r="B47" s="123" t="s">
        <v>46</v>
      </c>
      <c r="C47" s="141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3"/>
      <c r="AL47" s="44"/>
      <c r="AM47" s="44"/>
      <c r="AQ47" s="43"/>
    </row>
    <row r="48" spans="2:43" ht="23.25" customHeight="1" x14ac:dyDescent="0.3">
      <c r="B48" s="123" t="s">
        <v>47</v>
      </c>
      <c r="C48" s="141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3"/>
      <c r="AL48" s="44"/>
      <c r="AM48" s="44"/>
      <c r="AQ48" s="43"/>
    </row>
    <row r="49" spans="2:43" ht="23.25" customHeight="1" x14ac:dyDescent="0.3">
      <c r="B49" s="123" t="s">
        <v>48</v>
      </c>
      <c r="C49" s="141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3"/>
      <c r="AL49" s="44"/>
      <c r="AM49" s="44"/>
      <c r="AQ49" s="43"/>
    </row>
    <row r="50" spans="2:43" ht="23.25" customHeight="1" thickBot="1" x14ac:dyDescent="0.35">
      <c r="B50" s="124" t="s">
        <v>49</v>
      </c>
      <c r="C50" s="144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6"/>
      <c r="AL50" s="44"/>
      <c r="AM50" s="44"/>
      <c r="AQ50" s="43"/>
    </row>
    <row r="51" spans="2:43" ht="23.25" customHeight="1" x14ac:dyDescent="0.3">
      <c r="AL51" s="44"/>
      <c r="AM51" s="44"/>
      <c r="AQ51" s="43"/>
    </row>
    <row r="52" spans="2:43" ht="23.25" customHeight="1" x14ac:dyDescent="0.3">
      <c r="AL52" s="44"/>
      <c r="AM52" s="44"/>
      <c r="AQ52" s="43"/>
    </row>
    <row r="53" spans="2:43" ht="23.25" customHeight="1" x14ac:dyDescent="0.3">
      <c r="AL53" s="44"/>
      <c r="AM53" s="44"/>
      <c r="AQ53" s="43"/>
    </row>
    <row r="54" spans="2:43" ht="23.25" customHeight="1" x14ac:dyDescent="0.3">
      <c r="AL54" s="44"/>
      <c r="AM54" s="44"/>
      <c r="AQ54" s="43"/>
    </row>
  </sheetData>
  <sheetProtection password="8CC2" sheet="1" objects="1" scenarios="1" selectLockedCells="1" selectUnlockedCells="1"/>
  <protectedRanges>
    <protectedRange sqref="B6:BK17" name="투입공수입력영역" securityDescriptor="O:WDG:WDD:(A;;CC;;;WD)(A;;CC;;;S-1-5-21-246666115-2863898840-1994594151-503)(A;;CC;;;LG)"/>
    <protectedRange sqref="C25:U50" name="프로젝트명입력영역" securityDescriptor="O:WDG:WDD:(A;;CC;;;WD)"/>
  </protectedRanges>
  <mergeCells count="68">
    <mergeCell ref="AR25:AV28"/>
    <mergeCell ref="C49:U49"/>
    <mergeCell ref="C50:U50"/>
    <mergeCell ref="C43:U43"/>
    <mergeCell ref="C44:U44"/>
    <mergeCell ref="C45:U45"/>
    <mergeCell ref="C46:U46"/>
    <mergeCell ref="C47:U47"/>
    <mergeCell ref="C48:U48"/>
    <mergeCell ref="C42:U42"/>
    <mergeCell ref="C31:U31"/>
    <mergeCell ref="C32:U32"/>
    <mergeCell ref="C33:U33"/>
    <mergeCell ref="C34:U34"/>
    <mergeCell ref="C35:U35"/>
    <mergeCell ref="C36:U36"/>
    <mergeCell ref="C37:U37"/>
    <mergeCell ref="C38:U38"/>
    <mergeCell ref="C39:U39"/>
    <mergeCell ref="C40:U40"/>
    <mergeCell ref="C41:U41"/>
    <mergeCell ref="C25:U25"/>
    <mergeCell ref="C26:U26"/>
    <mergeCell ref="C27:U27"/>
    <mergeCell ref="C28:U28"/>
    <mergeCell ref="C29:U29"/>
    <mergeCell ref="C30:U30"/>
    <mergeCell ref="BL4:BL5"/>
    <mergeCell ref="BM4:BM5"/>
    <mergeCell ref="BN4:BN5"/>
    <mergeCell ref="BO4:BO5"/>
    <mergeCell ref="B24:U24"/>
    <mergeCell ref="X24:AQ24"/>
    <mergeCell ref="AR24:AV24"/>
    <mergeCell ref="AZ4:BA4"/>
    <mergeCell ref="BB4:BC4"/>
    <mergeCell ref="BD4:BE4"/>
    <mergeCell ref="BF4:BG4"/>
    <mergeCell ref="BH4:BI4"/>
    <mergeCell ref="BJ4:BK4"/>
    <mergeCell ref="AN4:AO4"/>
    <mergeCell ref="AP4:AQ4"/>
    <mergeCell ref="AR4:AS4"/>
    <mergeCell ref="AT4:AU4"/>
    <mergeCell ref="AV4:AW4"/>
    <mergeCell ref="AX4:AY4"/>
    <mergeCell ref="AB4:AC4"/>
    <mergeCell ref="AD4:AE4"/>
    <mergeCell ref="AF4:AG4"/>
    <mergeCell ref="AH4:AI4"/>
    <mergeCell ref="AJ4:AK4"/>
    <mergeCell ref="AL4:AM4"/>
    <mergeCell ref="Z4:AA4"/>
    <mergeCell ref="M1:N1"/>
    <mergeCell ref="Q1:S1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honeticPr fontId="10" type="noConversion"/>
  <conditionalFormatting sqref="B6:BG17 BH6:BK6 BH8:BK8 BH9:BI9 BH10:BK10 BH11:BI11 BH12:BK12 BH13:BK13 BH14:BI14 BH15:BK15 BH16:BI16 BH17:BK17">
    <cfRule type="expression" dxfId="9" priority="5">
      <formula>WEEKDAY(INDEX($A$3:$BK$17,ROW()-2,1)+INDEX($A$3:$BK$17,1,COLUMN())-1)=1</formula>
    </cfRule>
  </conditionalFormatting>
  <conditionalFormatting sqref="BD20">
    <cfRule type="expression" dxfId="8" priority="6">
      <formula>WEEKDAY(INDEX($A$3:$BK$17,ROW()-2,1)+INDEX($A$3:$BK$17,1,COLUMN())-1)=7</formula>
    </cfRule>
  </conditionalFormatting>
  <conditionalFormatting sqref="B6:BK17">
    <cfRule type="expression" dxfId="7" priority="2">
      <formula>(INDEX(WORK_AREA,ROW()-2,1)+INDEX(WORK_AREA,1,COLUMN())-1)&gt;=(INDEX(WORK_AREA,ROW()-1,1))</formula>
    </cfRule>
  </conditionalFormatting>
  <conditionalFormatting sqref="B6:BG17 BH6:BK6 BH8:BK8 BH9:BI9 BH10:BK10 BH11:BI11 BH12:BK13 BH14:BI14 BH15:BK15 BH16:BI16 BH17:BK17">
    <cfRule type="cellIs" dxfId="6" priority="1" operator="equal">
      <formula>"반차"</formula>
    </cfRule>
  </conditionalFormatting>
  <conditionalFormatting sqref="B6:BG17 BH6:BK6 BH8:BK8 BH9:BI9 BH10:BK10 BH11:BI11 BH12:BK13 BH14:BI14 BH15:BK15 BH16:BI16 BH17:BK17">
    <cfRule type="expression" dxfId="5" priority="3">
      <formula>COUNTIF(SET_HOLYDAYLIST,INDEX(WORK_AREA,ROW()-2,1)+INDEX(WORK_AREA,1,COLUMN())-1)&gt;0</formula>
    </cfRule>
  </conditionalFormatting>
  <conditionalFormatting sqref="B6:BG17 BH6:BK6 BH8:BK8 BH9:BI9 BH10:BK10 BH11:BI11 BH12:BK13 BH14:BI14 BH15:BK15 BH16:BI16 BH17:BK17">
    <cfRule type="expression" dxfId="4" priority="4">
      <formula>WEEKDAY(INDEX(WORK_AREA,ROW()-2,1)+INDEX(WORK_AREA,1,COLUMN())-1)=7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"/>
  <sheetViews>
    <sheetView showGridLines="0" zoomScale="90" zoomScaleNormal="90" workbookViewId="0">
      <selection activeCell="M23" sqref="M23"/>
    </sheetView>
  </sheetViews>
  <sheetFormatPr defaultColWidth="4.25" defaultRowHeight="23.25" customHeight="1" x14ac:dyDescent="0.3"/>
  <cols>
    <col min="1" max="1" width="6.875" style="1" customWidth="1"/>
    <col min="2" max="37" width="4.625" style="1" customWidth="1"/>
    <col min="38" max="38" width="5.625" style="1" bestFit="1" customWidth="1"/>
    <col min="39" max="39" width="5.625" style="1" customWidth="1"/>
    <col min="40" max="63" width="4.625" style="1" customWidth="1"/>
    <col min="64" max="65" width="7.75" style="1" customWidth="1"/>
    <col min="66" max="66" width="4.25" style="1" customWidth="1"/>
    <col min="67" max="67" width="11.25" style="1" customWidth="1"/>
    <col min="68" max="68" width="10.625" style="1" customWidth="1"/>
    <col min="69" max="69" width="9.875" style="1" bestFit="1" customWidth="1"/>
    <col min="70" max="70" width="11.125" style="1" customWidth="1"/>
    <col min="71" max="16384" width="4.25" style="1"/>
  </cols>
  <sheetData>
    <row r="1" spans="1:67" ht="23.45" customHeight="1" x14ac:dyDescent="0.3">
      <c r="A1" s="16" t="str">
        <f>SET_YEAR &amp;" 年 근무일수 계산 테이블"</f>
        <v>2021 年 근무일수 계산 테이블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67" ht="15" customHeight="1" x14ac:dyDescent="0.3"/>
    <row r="3" spans="1:67" ht="23.1" customHeight="1" x14ac:dyDescent="0.3">
      <c r="A3" s="15" t="s">
        <v>0</v>
      </c>
      <c r="B3" s="26">
        <v>1</v>
      </c>
      <c r="C3" s="26">
        <v>1</v>
      </c>
      <c r="D3" s="26">
        <v>2</v>
      </c>
      <c r="E3" s="26">
        <v>2</v>
      </c>
      <c r="F3" s="26">
        <v>3</v>
      </c>
      <c r="G3" s="26">
        <v>3</v>
      </c>
      <c r="H3" s="26">
        <v>4</v>
      </c>
      <c r="I3" s="26">
        <v>4</v>
      </c>
      <c r="J3" s="26">
        <v>5</v>
      </c>
      <c r="K3" s="26">
        <v>5</v>
      </c>
      <c r="L3" s="26">
        <v>6</v>
      </c>
      <c r="M3" s="26">
        <v>6</v>
      </c>
      <c r="N3" s="26">
        <v>7</v>
      </c>
      <c r="O3" s="26">
        <v>7</v>
      </c>
      <c r="P3" s="26">
        <v>8</v>
      </c>
      <c r="Q3" s="26">
        <v>8</v>
      </c>
      <c r="R3" s="26">
        <v>9</v>
      </c>
      <c r="S3" s="26">
        <v>9</v>
      </c>
      <c r="T3" s="26">
        <v>10</v>
      </c>
      <c r="U3" s="26">
        <v>10</v>
      </c>
      <c r="V3" s="26">
        <v>11</v>
      </c>
      <c r="W3" s="26">
        <v>11</v>
      </c>
      <c r="X3" s="26">
        <v>12</v>
      </c>
      <c r="Y3" s="26">
        <v>12</v>
      </c>
      <c r="Z3" s="26">
        <v>13</v>
      </c>
      <c r="AA3" s="26">
        <v>13</v>
      </c>
      <c r="AB3" s="26">
        <v>14</v>
      </c>
      <c r="AC3" s="26">
        <v>14</v>
      </c>
      <c r="AD3" s="26">
        <v>15</v>
      </c>
      <c r="AE3" s="26">
        <v>15</v>
      </c>
      <c r="AF3" s="26">
        <v>16</v>
      </c>
      <c r="AG3" s="26">
        <v>16</v>
      </c>
      <c r="AH3" s="26">
        <v>17</v>
      </c>
      <c r="AI3" s="26">
        <v>17</v>
      </c>
      <c r="AJ3" s="26">
        <v>18</v>
      </c>
      <c r="AK3" s="26">
        <v>18</v>
      </c>
      <c r="AL3" s="26">
        <v>19</v>
      </c>
      <c r="AM3" s="26">
        <v>19</v>
      </c>
      <c r="AN3" s="26">
        <v>20</v>
      </c>
      <c r="AO3" s="26">
        <v>20</v>
      </c>
      <c r="AP3" s="26">
        <v>21</v>
      </c>
      <c r="AQ3" s="26">
        <v>21</v>
      </c>
      <c r="AR3" s="26">
        <v>22</v>
      </c>
      <c r="AS3" s="26">
        <v>22</v>
      </c>
      <c r="AT3" s="26">
        <v>23</v>
      </c>
      <c r="AU3" s="26">
        <v>23</v>
      </c>
      <c r="AV3" s="26">
        <v>24</v>
      </c>
      <c r="AW3" s="26">
        <v>24</v>
      </c>
      <c r="AX3" s="26">
        <v>25</v>
      </c>
      <c r="AY3" s="26">
        <v>25</v>
      </c>
      <c r="AZ3" s="26">
        <v>26</v>
      </c>
      <c r="BA3" s="26">
        <v>26</v>
      </c>
      <c r="BB3" s="26">
        <v>27</v>
      </c>
      <c r="BC3" s="26">
        <v>27</v>
      </c>
      <c r="BD3" s="26">
        <v>28</v>
      </c>
      <c r="BE3" s="26">
        <v>28</v>
      </c>
      <c r="BF3" s="26">
        <v>29</v>
      </c>
      <c r="BG3" s="26">
        <v>29</v>
      </c>
      <c r="BH3" s="26">
        <v>30</v>
      </c>
      <c r="BI3" s="26">
        <v>30</v>
      </c>
      <c r="BJ3" s="26">
        <v>31</v>
      </c>
      <c r="BK3" s="26">
        <v>31</v>
      </c>
      <c r="BL3" s="26" t="s">
        <v>60</v>
      </c>
      <c r="BM3" s="26" t="s">
        <v>93</v>
      </c>
    </row>
    <row r="4" spans="1:67" ht="23.1" customHeight="1" x14ac:dyDescent="0.3">
      <c r="A4" s="136" t="s">
        <v>0</v>
      </c>
      <c r="B4" s="136">
        <v>1</v>
      </c>
      <c r="C4" s="136"/>
      <c r="D4" s="136">
        <v>2</v>
      </c>
      <c r="E4" s="136">
        <v>2</v>
      </c>
      <c r="F4" s="136">
        <v>3</v>
      </c>
      <c r="G4" s="136">
        <v>3</v>
      </c>
      <c r="H4" s="136">
        <v>4</v>
      </c>
      <c r="I4" s="136">
        <v>4</v>
      </c>
      <c r="J4" s="136">
        <v>5</v>
      </c>
      <c r="K4" s="136">
        <v>5</v>
      </c>
      <c r="L4" s="136">
        <v>6</v>
      </c>
      <c r="M4" s="136">
        <v>6</v>
      </c>
      <c r="N4" s="136">
        <v>7</v>
      </c>
      <c r="O4" s="136">
        <v>7</v>
      </c>
      <c r="P4" s="136">
        <v>8</v>
      </c>
      <c r="Q4" s="136">
        <v>8</v>
      </c>
      <c r="R4" s="136">
        <v>9</v>
      </c>
      <c r="S4" s="136">
        <v>9</v>
      </c>
      <c r="T4" s="136">
        <v>10</v>
      </c>
      <c r="U4" s="136">
        <v>10</v>
      </c>
      <c r="V4" s="136">
        <v>11</v>
      </c>
      <c r="W4" s="136">
        <v>11</v>
      </c>
      <c r="X4" s="136">
        <v>12</v>
      </c>
      <c r="Y4" s="136">
        <v>12</v>
      </c>
      <c r="Z4" s="136">
        <v>13</v>
      </c>
      <c r="AA4" s="136">
        <v>13</v>
      </c>
      <c r="AB4" s="136">
        <v>14</v>
      </c>
      <c r="AC4" s="136">
        <v>14</v>
      </c>
      <c r="AD4" s="136">
        <v>15</v>
      </c>
      <c r="AE4" s="136">
        <v>15</v>
      </c>
      <c r="AF4" s="136">
        <v>16</v>
      </c>
      <c r="AG4" s="136">
        <v>16</v>
      </c>
      <c r="AH4" s="136">
        <v>17</v>
      </c>
      <c r="AI4" s="136">
        <v>17</v>
      </c>
      <c r="AJ4" s="136">
        <v>18</v>
      </c>
      <c r="AK4" s="136">
        <v>18</v>
      </c>
      <c r="AL4" s="136">
        <v>19</v>
      </c>
      <c r="AM4" s="136">
        <v>19</v>
      </c>
      <c r="AN4" s="136">
        <v>20</v>
      </c>
      <c r="AO4" s="136">
        <v>20</v>
      </c>
      <c r="AP4" s="136">
        <v>21</v>
      </c>
      <c r="AQ4" s="136">
        <v>21</v>
      </c>
      <c r="AR4" s="136">
        <v>22</v>
      </c>
      <c r="AS4" s="136">
        <v>22</v>
      </c>
      <c r="AT4" s="136">
        <v>23</v>
      </c>
      <c r="AU4" s="136">
        <v>23</v>
      </c>
      <c r="AV4" s="136">
        <v>24</v>
      </c>
      <c r="AW4" s="136">
        <v>24</v>
      </c>
      <c r="AX4" s="136">
        <v>25</v>
      </c>
      <c r="AY4" s="136">
        <v>25</v>
      </c>
      <c r="AZ4" s="136">
        <v>26</v>
      </c>
      <c r="BA4" s="136">
        <v>26</v>
      </c>
      <c r="BB4" s="136">
        <v>27</v>
      </c>
      <c r="BC4" s="136">
        <v>27</v>
      </c>
      <c r="BD4" s="136">
        <v>28</v>
      </c>
      <c r="BE4" s="136">
        <v>28</v>
      </c>
      <c r="BF4" s="136">
        <v>29</v>
      </c>
      <c r="BG4" s="136">
        <v>29</v>
      </c>
      <c r="BH4" s="136">
        <v>30</v>
      </c>
      <c r="BI4" s="136">
        <v>30</v>
      </c>
      <c r="BJ4" s="136">
        <v>31</v>
      </c>
      <c r="BK4" s="136"/>
      <c r="BL4" s="26"/>
      <c r="BM4" s="26"/>
    </row>
    <row r="5" spans="1:67" ht="23.1" customHeight="1" x14ac:dyDescent="0.3">
      <c r="A5" s="136"/>
      <c r="B5" s="129" t="s">
        <v>189</v>
      </c>
      <c r="C5" s="128" t="s">
        <v>190</v>
      </c>
      <c r="D5" s="129" t="s">
        <v>189</v>
      </c>
      <c r="E5" s="128" t="s">
        <v>190</v>
      </c>
      <c r="F5" s="129" t="s">
        <v>189</v>
      </c>
      <c r="G5" s="128" t="s">
        <v>190</v>
      </c>
      <c r="H5" s="129" t="s">
        <v>189</v>
      </c>
      <c r="I5" s="128" t="s">
        <v>190</v>
      </c>
      <c r="J5" s="129" t="s">
        <v>189</v>
      </c>
      <c r="K5" s="128" t="s">
        <v>190</v>
      </c>
      <c r="L5" s="129" t="s">
        <v>189</v>
      </c>
      <c r="M5" s="128" t="s">
        <v>190</v>
      </c>
      <c r="N5" s="129" t="s">
        <v>189</v>
      </c>
      <c r="O5" s="128" t="s">
        <v>190</v>
      </c>
      <c r="P5" s="129" t="s">
        <v>189</v>
      </c>
      <c r="Q5" s="128" t="s">
        <v>190</v>
      </c>
      <c r="R5" s="129" t="s">
        <v>189</v>
      </c>
      <c r="S5" s="128" t="s">
        <v>190</v>
      </c>
      <c r="T5" s="129" t="s">
        <v>189</v>
      </c>
      <c r="U5" s="128" t="s">
        <v>190</v>
      </c>
      <c r="V5" s="129" t="s">
        <v>189</v>
      </c>
      <c r="W5" s="128" t="s">
        <v>190</v>
      </c>
      <c r="X5" s="129" t="s">
        <v>189</v>
      </c>
      <c r="Y5" s="128" t="s">
        <v>190</v>
      </c>
      <c r="Z5" s="129" t="s">
        <v>189</v>
      </c>
      <c r="AA5" s="128" t="s">
        <v>190</v>
      </c>
      <c r="AB5" s="129" t="s">
        <v>189</v>
      </c>
      <c r="AC5" s="128" t="s">
        <v>190</v>
      </c>
      <c r="AD5" s="129" t="s">
        <v>189</v>
      </c>
      <c r="AE5" s="128" t="s">
        <v>190</v>
      </c>
      <c r="AF5" s="129" t="s">
        <v>189</v>
      </c>
      <c r="AG5" s="128" t="s">
        <v>190</v>
      </c>
      <c r="AH5" s="129" t="s">
        <v>189</v>
      </c>
      <c r="AI5" s="128" t="s">
        <v>190</v>
      </c>
      <c r="AJ5" s="129" t="s">
        <v>189</v>
      </c>
      <c r="AK5" s="128" t="s">
        <v>190</v>
      </c>
      <c r="AL5" s="129" t="s">
        <v>189</v>
      </c>
      <c r="AM5" s="128" t="s">
        <v>190</v>
      </c>
      <c r="AN5" s="129" t="s">
        <v>189</v>
      </c>
      <c r="AO5" s="128" t="s">
        <v>190</v>
      </c>
      <c r="AP5" s="129" t="s">
        <v>189</v>
      </c>
      <c r="AQ5" s="128" t="s">
        <v>190</v>
      </c>
      <c r="AR5" s="129" t="s">
        <v>189</v>
      </c>
      <c r="AS5" s="128" t="s">
        <v>190</v>
      </c>
      <c r="AT5" s="129" t="s">
        <v>189</v>
      </c>
      <c r="AU5" s="128" t="s">
        <v>190</v>
      </c>
      <c r="AV5" s="129" t="s">
        <v>189</v>
      </c>
      <c r="AW5" s="128" t="s">
        <v>190</v>
      </c>
      <c r="AX5" s="129" t="s">
        <v>189</v>
      </c>
      <c r="AY5" s="128" t="s">
        <v>190</v>
      </c>
      <c r="AZ5" s="129" t="s">
        <v>189</v>
      </c>
      <c r="BA5" s="128" t="s">
        <v>190</v>
      </c>
      <c r="BB5" s="129" t="s">
        <v>189</v>
      </c>
      <c r="BC5" s="128" t="s">
        <v>190</v>
      </c>
      <c r="BD5" s="129" t="s">
        <v>189</v>
      </c>
      <c r="BE5" s="128" t="s">
        <v>190</v>
      </c>
      <c r="BF5" s="129" t="s">
        <v>189</v>
      </c>
      <c r="BG5" s="128" t="s">
        <v>190</v>
      </c>
      <c r="BH5" s="129" t="s">
        <v>189</v>
      </c>
      <c r="BI5" s="128" t="s">
        <v>190</v>
      </c>
      <c r="BJ5" s="129" t="s">
        <v>189</v>
      </c>
      <c r="BK5" s="128" t="s">
        <v>190</v>
      </c>
      <c r="BL5" s="26"/>
      <c r="BM5" s="26"/>
    </row>
    <row r="6" spans="1:67" ht="23.1" customHeight="1" x14ac:dyDescent="0.3">
      <c r="A6" s="14">
        <f>EOMONTH(SET_YEARSTARTDATE,-1)+1</f>
        <v>44197</v>
      </c>
      <c r="B6" s="6">
        <f t="shared" ref="B6:K16" si="0">COUNTIFS(SET_CAL_WORKDAYS,WEEKDAY(INDEX(WORK_AREA,ROW()-2,1)+INDEX(WORK_AREA,1,COLUMN())-1))*(IF((INDEX(WORK_AREA,ROW()-2,1)+INDEX(WORK_AREA,1,COLUMN())-1)&lt;(INDEX(WORK_AREA,ROW()-1,1)),1,0))*(IF(COUNTIF(SET_HOLYDAYLIST,INDEX(WORK_AREA,ROW()-2,1)+INDEX(WORK_AREA,1,COLUMN())-1)=0,1,0))*0.5</f>
        <v>0</v>
      </c>
      <c r="C6" s="6">
        <f t="shared" si="0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0.5</v>
      </c>
      <c r="I6" s="6">
        <f t="shared" si="0"/>
        <v>0.5</v>
      </c>
      <c r="J6" s="6">
        <f t="shared" si="0"/>
        <v>0.5</v>
      </c>
      <c r="K6" s="6">
        <f t="shared" si="0"/>
        <v>0.5</v>
      </c>
      <c r="L6" s="6">
        <f t="shared" ref="L6:U16" si="1">COUNTIFS(SET_CAL_WORKDAYS,WEEKDAY(INDEX(WORK_AREA,ROW()-2,1)+INDEX(WORK_AREA,1,COLUMN())-1))*(IF((INDEX(WORK_AREA,ROW()-2,1)+INDEX(WORK_AREA,1,COLUMN())-1)&lt;(INDEX(WORK_AREA,ROW()-1,1)),1,0))*(IF(COUNTIF(SET_HOLYDAYLIST,INDEX(WORK_AREA,ROW()-2,1)+INDEX(WORK_AREA,1,COLUMN())-1)=0,1,0))*0.5</f>
        <v>0.5</v>
      </c>
      <c r="M6" s="6">
        <f t="shared" si="1"/>
        <v>0.5</v>
      </c>
      <c r="N6" s="6">
        <f t="shared" si="1"/>
        <v>0.5</v>
      </c>
      <c r="O6" s="6">
        <f t="shared" si="1"/>
        <v>0.5</v>
      </c>
      <c r="P6" s="6">
        <f t="shared" si="1"/>
        <v>0.5</v>
      </c>
      <c r="Q6" s="6">
        <f t="shared" si="1"/>
        <v>0.5</v>
      </c>
      <c r="R6" s="6">
        <f t="shared" si="1"/>
        <v>0</v>
      </c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ref="V6:AE16" si="2">COUNTIFS(SET_CAL_WORKDAYS,WEEKDAY(INDEX(WORK_AREA,ROW()-2,1)+INDEX(WORK_AREA,1,COLUMN())-1))*(IF((INDEX(WORK_AREA,ROW()-2,1)+INDEX(WORK_AREA,1,COLUMN())-1)&lt;(INDEX(WORK_AREA,ROW()-1,1)),1,0))*(IF(COUNTIF(SET_HOLYDAYLIST,INDEX(WORK_AREA,ROW()-2,1)+INDEX(WORK_AREA,1,COLUMN())-1)=0,1,0))*0.5</f>
        <v>0.5</v>
      </c>
      <c r="W6" s="6">
        <f t="shared" si="2"/>
        <v>0.5</v>
      </c>
      <c r="X6" s="6">
        <f t="shared" si="2"/>
        <v>0.5</v>
      </c>
      <c r="Y6" s="6">
        <f t="shared" si="2"/>
        <v>0.5</v>
      </c>
      <c r="Z6" s="6">
        <f t="shared" si="2"/>
        <v>0.5</v>
      </c>
      <c r="AA6" s="6">
        <f t="shared" si="2"/>
        <v>0.5</v>
      </c>
      <c r="AB6" s="6">
        <f t="shared" si="2"/>
        <v>0.5</v>
      </c>
      <c r="AC6" s="6">
        <f t="shared" si="2"/>
        <v>0.5</v>
      </c>
      <c r="AD6" s="6">
        <f t="shared" si="2"/>
        <v>0.5</v>
      </c>
      <c r="AE6" s="6">
        <f t="shared" si="2"/>
        <v>0.5</v>
      </c>
      <c r="AF6" s="6">
        <f t="shared" ref="AF6:AO16" si="3">COUNTIFS(SET_CAL_WORKDAYS,WEEKDAY(INDEX(WORK_AREA,ROW()-2,1)+INDEX(WORK_AREA,1,COLUMN())-1))*(IF((INDEX(WORK_AREA,ROW()-2,1)+INDEX(WORK_AREA,1,COLUMN())-1)&lt;(INDEX(WORK_AREA,ROW()-1,1)),1,0))*(IF(COUNTIF(SET_HOLYDAYLIST,INDEX(WORK_AREA,ROW()-2,1)+INDEX(WORK_AREA,1,COLUMN())-1)=0,1,0))*0.5</f>
        <v>0</v>
      </c>
      <c r="AG6" s="6">
        <f t="shared" si="3"/>
        <v>0</v>
      </c>
      <c r="AH6" s="6">
        <f t="shared" si="3"/>
        <v>0</v>
      </c>
      <c r="AI6" s="6">
        <f t="shared" si="3"/>
        <v>0</v>
      </c>
      <c r="AJ6" s="6">
        <f t="shared" si="3"/>
        <v>0.5</v>
      </c>
      <c r="AK6" s="6">
        <f t="shared" si="3"/>
        <v>0.5</v>
      </c>
      <c r="AL6" s="6">
        <f t="shared" si="3"/>
        <v>0.5</v>
      </c>
      <c r="AM6" s="6">
        <f t="shared" si="3"/>
        <v>0.5</v>
      </c>
      <c r="AN6" s="6">
        <f t="shared" si="3"/>
        <v>0.5</v>
      </c>
      <c r="AO6" s="6">
        <f t="shared" si="3"/>
        <v>0.5</v>
      </c>
      <c r="AP6" s="6">
        <f t="shared" ref="AP6:AY16" si="4">COUNTIFS(SET_CAL_WORKDAYS,WEEKDAY(INDEX(WORK_AREA,ROW()-2,1)+INDEX(WORK_AREA,1,COLUMN())-1))*(IF((INDEX(WORK_AREA,ROW()-2,1)+INDEX(WORK_AREA,1,COLUMN())-1)&lt;(INDEX(WORK_AREA,ROW()-1,1)),1,0))*(IF(COUNTIF(SET_HOLYDAYLIST,INDEX(WORK_AREA,ROW()-2,1)+INDEX(WORK_AREA,1,COLUMN())-1)=0,1,0))*0.5</f>
        <v>0.5</v>
      </c>
      <c r="AQ6" s="6">
        <f t="shared" si="4"/>
        <v>0.5</v>
      </c>
      <c r="AR6" s="6">
        <f t="shared" si="4"/>
        <v>0.5</v>
      </c>
      <c r="AS6" s="6">
        <f t="shared" si="4"/>
        <v>0.5</v>
      </c>
      <c r="AT6" s="6">
        <f t="shared" si="4"/>
        <v>0</v>
      </c>
      <c r="AU6" s="6">
        <f t="shared" si="4"/>
        <v>0</v>
      </c>
      <c r="AV6" s="6">
        <f t="shared" si="4"/>
        <v>0</v>
      </c>
      <c r="AW6" s="6">
        <f t="shared" si="4"/>
        <v>0</v>
      </c>
      <c r="AX6" s="6">
        <f t="shared" si="4"/>
        <v>0.5</v>
      </c>
      <c r="AY6" s="6">
        <f t="shared" si="4"/>
        <v>0.5</v>
      </c>
      <c r="AZ6" s="6">
        <f t="shared" ref="AZ6:BK16" si="5">COUNTIFS(SET_CAL_WORKDAYS,WEEKDAY(INDEX(WORK_AREA,ROW()-2,1)+INDEX(WORK_AREA,1,COLUMN())-1))*(IF((INDEX(WORK_AREA,ROW()-2,1)+INDEX(WORK_AREA,1,COLUMN())-1)&lt;(INDEX(WORK_AREA,ROW()-1,1)),1,0))*(IF(COUNTIF(SET_HOLYDAYLIST,INDEX(WORK_AREA,ROW()-2,1)+INDEX(WORK_AREA,1,COLUMN())-1)=0,1,0))*0.5</f>
        <v>0.5</v>
      </c>
      <c r="BA6" s="6">
        <f t="shared" si="5"/>
        <v>0.5</v>
      </c>
      <c r="BB6" s="6">
        <f t="shared" si="5"/>
        <v>0.5</v>
      </c>
      <c r="BC6" s="6">
        <f t="shared" si="5"/>
        <v>0.5</v>
      </c>
      <c r="BD6" s="6">
        <f t="shared" si="5"/>
        <v>0.5</v>
      </c>
      <c r="BE6" s="6">
        <f t="shared" si="5"/>
        <v>0.5</v>
      </c>
      <c r="BF6" s="6">
        <f t="shared" si="5"/>
        <v>0.5</v>
      </c>
      <c r="BG6" s="6">
        <f t="shared" si="5"/>
        <v>0.5</v>
      </c>
      <c r="BH6" s="6">
        <f t="shared" si="5"/>
        <v>0</v>
      </c>
      <c r="BI6" s="6">
        <f t="shared" si="5"/>
        <v>0</v>
      </c>
      <c r="BJ6" s="6">
        <f t="shared" si="5"/>
        <v>0</v>
      </c>
      <c r="BK6" s="6">
        <f t="shared" si="5"/>
        <v>0</v>
      </c>
      <c r="BL6" s="19">
        <f>SUM(B6:BK6)</f>
        <v>20</v>
      </c>
      <c r="BM6" s="27">
        <f>DAY(EOMONTH(SET_YEARSTARTDATE,0))</f>
        <v>31</v>
      </c>
      <c r="BO6" s="7"/>
    </row>
    <row r="7" spans="1:67" ht="23.1" customHeight="1" x14ac:dyDescent="0.3">
      <c r="A7" s="14">
        <f>EOMONTH(SET_YEARSTARTDATE,0)+1</f>
        <v>44228</v>
      </c>
      <c r="B7" s="6">
        <f t="shared" si="0"/>
        <v>0.5</v>
      </c>
      <c r="C7" s="6">
        <f t="shared" si="0"/>
        <v>0.5</v>
      </c>
      <c r="D7" s="6">
        <f t="shared" si="0"/>
        <v>0.5</v>
      </c>
      <c r="E7" s="6">
        <f t="shared" si="0"/>
        <v>0.5</v>
      </c>
      <c r="F7" s="6">
        <f t="shared" si="0"/>
        <v>0.5</v>
      </c>
      <c r="G7" s="6">
        <f t="shared" si="0"/>
        <v>0.5</v>
      </c>
      <c r="H7" s="6">
        <f t="shared" si="0"/>
        <v>0.5</v>
      </c>
      <c r="I7" s="6">
        <f t="shared" si="0"/>
        <v>0.5</v>
      </c>
      <c r="J7" s="6">
        <f t="shared" si="0"/>
        <v>0.5</v>
      </c>
      <c r="K7" s="6">
        <f t="shared" si="0"/>
        <v>0.5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0.5</v>
      </c>
      <c r="Q7" s="6">
        <f t="shared" si="1"/>
        <v>0.5</v>
      </c>
      <c r="R7" s="6">
        <f t="shared" si="1"/>
        <v>0.5</v>
      </c>
      <c r="S7" s="6">
        <f t="shared" si="1"/>
        <v>0.5</v>
      </c>
      <c r="T7" s="6">
        <f t="shared" si="1"/>
        <v>0.5</v>
      </c>
      <c r="U7" s="6">
        <f t="shared" si="1"/>
        <v>0.5</v>
      </c>
      <c r="V7" s="6">
        <f t="shared" si="2"/>
        <v>0</v>
      </c>
      <c r="W7" s="6">
        <f t="shared" si="2"/>
        <v>0</v>
      </c>
      <c r="X7" s="6">
        <f t="shared" si="2"/>
        <v>0</v>
      </c>
      <c r="Y7" s="6">
        <f t="shared" si="2"/>
        <v>0</v>
      </c>
      <c r="Z7" s="6">
        <f t="shared" si="2"/>
        <v>0</v>
      </c>
      <c r="AA7" s="6">
        <f t="shared" si="2"/>
        <v>0</v>
      </c>
      <c r="AB7" s="6">
        <f t="shared" si="2"/>
        <v>0</v>
      </c>
      <c r="AC7" s="6">
        <f t="shared" si="2"/>
        <v>0</v>
      </c>
      <c r="AD7" s="6">
        <f t="shared" si="2"/>
        <v>0.5</v>
      </c>
      <c r="AE7" s="6">
        <f t="shared" si="2"/>
        <v>0.5</v>
      </c>
      <c r="AF7" s="6">
        <f t="shared" si="3"/>
        <v>0.5</v>
      </c>
      <c r="AG7" s="6">
        <f t="shared" si="3"/>
        <v>0.5</v>
      </c>
      <c r="AH7" s="6">
        <f t="shared" si="3"/>
        <v>0.5</v>
      </c>
      <c r="AI7" s="6">
        <f t="shared" si="3"/>
        <v>0.5</v>
      </c>
      <c r="AJ7" s="6">
        <f t="shared" si="3"/>
        <v>0.5</v>
      </c>
      <c r="AK7" s="6">
        <f t="shared" si="3"/>
        <v>0.5</v>
      </c>
      <c r="AL7" s="6">
        <f t="shared" si="3"/>
        <v>0.5</v>
      </c>
      <c r="AM7" s="6">
        <f t="shared" si="3"/>
        <v>0.5</v>
      </c>
      <c r="AN7" s="6">
        <f t="shared" si="3"/>
        <v>0</v>
      </c>
      <c r="AO7" s="6">
        <f t="shared" si="3"/>
        <v>0</v>
      </c>
      <c r="AP7" s="6">
        <f t="shared" si="4"/>
        <v>0</v>
      </c>
      <c r="AQ7" s="6">
        <f t="shared" si="4"/>
        <v>0</v>
      </c>
      <c r="AR7" s="6">
        <f t="shared" si="4"/>
        <v>0.5</v>
      </c>
      <c r="AS7" s="6">
        <f t="shared" si="4"/>
        <v>0.5</v>
      </c>
      <c r="AT7" s="6">
        <f t="shared" si="4"/>
        <v>0.5</v>
      </c>
      <c r="AU7" s="6">
        <f t="shared" si="4"/>
        <v>0.5</v>
      </c>
      <c r="AV7" s="6">
        <f t="shared" si="4"/>
        <v>0.5</v>
      </c>
      <c r="AW7" s="6">
        <f t="shared" si="4"/>
        <v>0.5</v>
      </c>
      <c r="AX7" s="6">
        <f t="shared" si="4"/>
        <v>0.5</v>
      </c>
      <c r="AY7" s="6">
        <f t="shared" si="4"/>
        <v>0.5</v>
      </c>
      <c r="AZ7" s="6">
        <f t="shared" si="5"/>
        <v>0.5</v>
      </c>
      <c r="BA7" s="6">
        <f t="shared" si="5"/>
        <v>0.5</v>
      </c>
      <c r="BB7" s="6">
        <f t="shared" si="5"/>
        <v>0</v>
      </c>
      <c r="BC7" s="6">
        <f t="shared" si="5"/>
        <v>0</v>
      </c>
      <c r="BD7" s="6">
        <f t="shared" si="5"/>
        <v>0</v>
      </c>
      <c r="BE7" s="6">
        <f t="shared" si="5"/>
        <v>0</v>
      </c>
      <c r="BF7" s="6">
        <f t="shared" si="5"/>
        <v>0</v>
      </c>
      <c r="BG7" s="6">
        <f t="shared" si="5"/>
        <v>0</v>
      </c>
      <c r="BH7" s="6">
        <f t="shared" si="5"/>
        <v>0</v>
      </c>
      <c r="BI7" s="6">
        <f t="shared" si="5"/>
        <v>0</v>
      </c>
      <c r="BJ7" s="6">
        <f t="shared" si="5"/>
        <v>0</v>
      </c>
      <c r="BK7" s="6">
        <f t="shared" si="5"/>
        <v>0</v>
      </c>
      <c r="BL7" s="19">
        <f t="shared" ref="BL7:BL17" si="6">SUM(B7:BK7)</f>
        <v>18</v>
      </c>
      <c r="BM7" s="27">
        <f>DAY(EOMONTH(SET_YEARSTARTDATE,1))</f>
        <v>28</v>
      </c>
      <c r="BO7" s="5"/>
    </row>
    <row r="8" spans="1:67" ht="23.1" customHeight="1" x14ac:dyDescent="0.3">
      <c r="A8" s="14">
        <f>EOMONTH(SET_YEARSTARTDATE,1)+1</f>
        <v>44256</v>
      </c>
      <c r="B8" s="6">
        <f t="shared" si="0"/>
        <v>0</v>
      </c>
      <c r="C8" s="6">
        <f t="shared" si="0"/>
        <v>0</v>
      </c>
      <c r="D8" s="6">
        <f t="shared" si="0"/>
        <v>0.5</v>
      </c>
      <c r="E8" s="6">
        <f t="shared" si="0"/>
        <v>0.5</v>
      </c>
      <c r="F8" s="6">
        <f t="shared" si="0"/>
        <v>0.5</v>
      </c>
      <c r="G8" s="6">
        <f t="shared" si="0"/>
        <v>0.5</v>
      </c>
      <c r="H8" s="6">
        <f t="shared" si="0"/>
        <v>0.5</v>
      </c>
      <c r="I8" s="6">
        <f t="shared" si="0"/>
        <v>0.5</v>
      </c>
      <c r="J8" s="6">
        <f t="shared" si="0"/>
        <v>0.5</v>
      </c>
      <c r="K8" s="6">
        <f t="shared" si="0"/>
        <v>0.5</v>
      </c>
      <c r="L8" s="6">
        <f t="shared" si="1"/>
        <v>0</v>
      </c>
      <c r="M8" s="6">
        <f t="shared" si="1"/>
        <v>0</v>
      </c>
      <c r="N8" s="6">
        <f t="shared" si="1"/>
        <v>0</v>
      </c>
      <c r="O8" s="6">
        <f t="shared" si="1"/>
        <v>0</v>
      </c>
      <c r="P8" s="6">
        <f t="shared" si="1"/>
        <v>0.5</v>
      </c>
      <c r="Q8" s="6">
        <f t="shared" si="1"/>
        <v>0.5</v>
      </c>
      <c r="R8" s="6">
        <f t="shared" si="1"/>
        <v>0.5</v>
      </c>
      <c r="S8" s="6">
        <f t="shared" si="1"/>
        <v>0.5</v>
      </c>
      <c r="T8" s="6">
        <f t="shared" si="1"/>
        <v>0.5</v>
      </c>
      <c r="U8" s="6">
        <f t="shared" si="1"/>
        <v>0.5</v>
      </c>
      <c r="V8" s="6">
        <f t="shared" si="2"/>
        <v>0.5</v>
      </c>
      <c r="W8" s="6">
        <f t="shared" si="2"/>
        <v>0.5</v>
      </c>
      <c r="X8" s="6">
        <f t="shared" si="2"/>
        <v>0.5</v>
      </c>
      <c r="Y8" s="6">
        <f t="shared" si="2"/>
        <v>0.5</v>
      </c>
      <c r="Z8" s="6">
        <f t="shared" si="2"/>
        <v>0</v>
      </c>
      <c r="AA8" s="6">
        <f t="shared" si="2"/>
        <v>0</v>
      </c>
      <c r="AB8" s="6">
        <f t="shared" si="2"/>
        <v>0</v>
      </c>
      <c r="AC8" s="6">
        <f t="shared" si="2"/>
        <v>0</v>
      </c>
      <c r="AD8" s="6">
        <f t="shared" si="2"/>
        <v>0.5</v>
      </c>
      <c r="AE8" s="6">
        <f t="shared" si="2"/>
        <v>0.5</v>
      </c>
      <c r="AF8" s="6">
        <f t="shared" si="3"/>
        <v>0.5</v>
      </c>
      <c r="AG8" s="6">
        <f t="shared" si="3"/>
        <v>0.5</v>
      </c>
      <c r="AH8" s="6">
        <f t="shared" si="3"/>
        <v>0.5</v>
      </c>
      <c r="AI8" s="6">
        <f t="shared" si="3"/>
        <v>0.5</v>
      </c>
      <c r="AJ8" s="6">
        <f t="shared" si="3"/>
        <v>0.5</v>
      </c>
      <c r="AK8" s="6">
        <f t="shared" si="3"/>
        <v>0.5</v>
      </c>
      <c r="AL8" s="6">
        <f t="shared" si="3"/>
        <v>0.5</v>
      </c>
      <c r="AM8" s="6">
        <f t="shared" si="3"/>
        <v>0.5</v>
      </c>
      <c r="AN8" s="6">
        <f t="shared" si="3"/>
        <v>0</v>
      </c>
      <c r="AO8" s="6">
        <f t="shared" si="3"/>
        <v>0</v>
      </c>
      <c r="AP8" s="6">
        <f t="shared" si="4"/>
        <v>0</v>
      </c>
      <c r="AQ8" s="6">
        <f t="shared" si="4"/>
        <v>0</v>
      </c>
      <c r="AR8" s="6">
        <f t="shared" si="4"/>
        <v>0.5</v>
      </c>
      <c r="AS8" s="6">
        <f t="shared" si="4"/>
        <v>0.5</v>
      </c>
      <c r="AT8" s="6">
        <f t="shared" si="4"/>
        <v>0.5</v>
      </c>
      <c r="AU8" s="6">
        <f t="shared" si="4"/>
        <v>0.5</v>
      </c>
      <c r="AV8" s="6">
        <f t="shared" si="4"/>
        <v>0.5</v>
      </c>
      <c r="AW8" s="6">
        <f t="shared" si="4"/>
        <v>0.5</v>
      </c>
      <c r="AX8" s="6">
        <f t="shared" si="4"/>
        <v>0.5</v>
      </c>
      <c r="AY8" s="6">
        <f t="shared" si="4"/>
        <v>0.5</v>
      </c>
      <c r="AZ8" s="6">
        <f t="shared" si="5"/>
        <v>0.5</v>
      </c>
      <c r="BA8" s="6">
        <f t="shared" si="5"/>
        <v>0.5</v>
      </c>
      <c r="BB8" s="6">
        <f t="shared" si="5"/>
        <v>0</v>
      </c>
      <c r="BC8" s="6">
        <f t="shared" si="5"/>
        <v>0</v>
      </c>
      <c r="BD8" s="6">
        <f t="shared" si="5"/>
        <v>0</v>
      </c>
      <c r="BE8" s="6">
        <f t="shared" si="5"/>
        <v>0</v>
      </c>
      <c r="BF8" s="6">
        <f t="shared" si="5"/>
        <v>0.5</v>
      </c>
      <c r="BG8" s="6">
        <f t="shared" si="5"/>
        <v>0.5</v>
      </c>
      <c r="BH8" s="6">
        <f t="shared" si="5"/>
        <v>0.5</v>
      </c>
      <c r="BI8" s="6">
        <f t="shared" si="5"/>
        <v>0.5</v>
      </c>
      <c r="BJ8" s="6">
        <f t="shared" si="5"/>
        <v>0.5</v>
      </c>
      <c r="BK8" s="6">
        <f t="shared" si="5"/>
        <v>0.5</v>
      </c>
      <c r="BL8" s="19">
        <f t="shared" si="6"/>
        <v>22</v>
      </c>
      <c r="BM8" s="27">
        <f>DAY(EOMONTH(SET_YEARSTARTDATE,2))</f>
        <v>31</v>
      </c>
    </row>
    <row r="9" spans="1:67" ht="23.1" customHeight="1" x14ac:dyDescent="0.3">
      <c r="A9" s="14">
        <f>EOMONTH(SET_YEARSTARTDATE,2)+1</f>
        <v>44287</v>
      </c>
      <c r="B9" s="6">
        <f t="shared" si="0"/>
        <v>0.5</v>
      </c>
      <c r="C9" s="6">
        <f t="shared" si="0"/>
        <v>0.5</v>
      </c>
      <c r="D9" s="6">
        <f t="shared" si="0"/>
        <v>0.5</v>
      </c>
      <c r="E9" s="6">
        <f t="shared" si="0"/>
        <v>0.5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0.5</v>
      </c>
      <c r="K9" s="6">
        <f t="shared" si="0"/>
        <v>0.5</v>
      </c>
      <c r="L9" s="6">
        <f t="shared" si="1"/>
        <v>0.5</v>
      </c>
      <c r="M9" s="6">
        <f t="shared" si="1"/>
        <v>0.5</v>
      </c>
      <c r="N9" s="6">
        <f t="shared" si="1"/>
        <v>0.5</v>
      </c>
      <c r="O9" s="6">
        <f t="shared" si="1"/>
        <v>0.5</v>
      </c>
      <c r="P9" s="6">
        <f t="shared" si="1"/>
        <v>0.5</v>
      </c>
      <c r="Q9" s="6">
        <f t="shared" si="1"/>
        <v>0.5</v>
      </c>
      <c r="R9" s="6">
        <f t="shared" si="1"/>
        <v>0.5</v>
      </c>
      <c r="S9" s="6">
        <f t="shared" si="1"/>
        <v>0.5</v>
      </c>
      <c r="T9" s="6">
        <f t="shared" si="1"/>
        <v>0</v>
      </c>
      <c r="U9" s="6">
        <f t="shared" si="1"/>
        <v>0</v>
      </c>
      <c r="V9" s="6">
        <f t="shared" si="2"/>
        <v>0</v>
      </c>
      <c r="W9" s="6">
        <f t="shared" si="2"/>
        <v>0</v>
      </c>
      <c r="X9" s="6">
        <f t="shared" si="2"/>
        <v>0.5</v>
      </c>
      <c r="Y9" s="6">
        <f t="shared" si="2"/>
        <v>0.5</v>
      </c>
      <c r="Z9" s="6">
        <f t="shared" si="2"/>
        <v>0.5</v>
      </c>
      <c r="AA9" s="6">
        <f t="shared" si="2"/>
        <v>0.5</v>
      </c>
      <c r="AB9" s="6">
        <f t="shared" si="2"/>
        <v>0.5</v>
      </c>
      <c r="AC9" s="6">
        <f t="shared" si="2"/>
        <v>0.5</v>
      </c>
      <c r="AD9" s="6">
        <f t="shared" si="2"/>
        <v>0.5</v>
      </c>
      <c r="AE9" s="6">
        <f t="shared" si="2"/>
        <v>0.5</v>
      </c>
      <c r="AF9" s="6">
        <f t="shared" si="3"/>
        <v>0.5</v>
      </c>
      <c r="AG9" s="6">
        <f t="shared" si="3"/>
        <v>0.5</v>
      </c>
      <c r="AH9" s="6">
        <f t="shared" si="3"/>
        <v>0</v>
      </c>
      <c r="AI9" s="6">
        <f t="shared" si="3"/>
        <v>0</v>
      </c>
      <c r="AJ9" s="6">
        <f t="shared" si="3"/>
        <v>0</v>
      </c>
      <c r="AK9" s="6">
        <f t="shared" si="3"/>
        <v>0</v>
      </c>
      <c r="AL9" s="6">
        <f t="shared" si="3"/>
        <v>0.5</v>
      </c>
      <c r="AM9" s="6">
        <f t="shared" si="3"/>
        <v>0.5</v>
      </c>
      <c r="AN9" s="6">
        <f t="shared" si="3"/>
        <v>0.5</v>
      </c>
      <c r="AO9" s="6">
        <f t="shared" si="3"/>
        <v>0.5</v>
      </c>
      <c r="AP9" s="6">
        <f t="shared" si="4"/>
        <v>0.5</v>
      </c>
      <c r="AQ9" s="6">
        <f t="shared" si="4"/>
        <v>0.5</v>
      </c>
      <c r="AR9" s="6">
        <f t="shared" si="4"/>
        <v>0.5</v>
      </c>
      <c r="AS9" s="6">
        <f t="shared" si="4"/>
        <v>0.5</v>
      </c>
      <c r="AT9" s="6">
        <f t="shared" si="4"/>
        <v>0.5</v>
      </c>
      <c r="AU9" s="6">
        <f t="shared" si="4"/>
        <v>0.5</v>
      </c>
      <c r="AV9" s="6">
        <f t="shared" si="4"/>
        <v>0</v>
      </c>
      <c r="AW9" s="6">
        <f t="shared" si="4"/>
        <v>0</v>
      </c>
      <c r="AX9" s="6">
        <f t="shared" si="4"/>
        <v>0</v>
      </c>
      <c r="AY9" s="6">
        <f t="shared" si="4"/>
        <v>0</v>
      </c>
      <c r="AZ9" s="6">
        <f t="shared" si="5"/>
        <v>0.5</v>
      </c>
      <c r="BA9" s="6">
        <f t="shared" si="5"/>
        <v>0.5</v>
      </c>
      <c r="BB9" s="6">
        <f t="shared" si="5"/>
        <v>0.5</v>
      </c>
      <c r="BC9" s="6">
        <f t="shared" si="5"/>
        <v>0.5</v>
      </c>
      <c r="BD9" s="6">
        <f t="shared" si="5"/>
        <v>0.5</v>
      </c>
      <c r="BE9" s="6">
        <f t="shared" si="5"/>
        <v>0.5</v>
      </c>
      <c r="BF9" s="6">
        <f t="shared" si="5"/>
        <v>0.5</v>
      </c>
      <c r="BG9" s="6">
        <f t="shared" si="5"/>
        <v>0.5</v>
      </c>
      <c r="BH9" s="6">
        <f t="shared" si="5"/>
        <v>0.5</v>
      </c>
      <c r="BI9" s="6">
        <f t="shared" si="5"/>
        <v>0.5</v>
      </c>
      <c r="BJ9" s="6">
        <f t="shared" si="5"/>
        <v>0</v>
      </c>
      <c r="BK9" s="6">
        <f t="shared" si="5"/>
        <v>0</v>
      </c>
      <c r="BL9" s="19">
        <f t="shared" si="6"/>
        <v>22</v>
      </c>
      <c r="BM9" s="27">
        <f>DAY(EOMONTH(SET_YEARSTARTDATE,3))</f>
        <v>30</v>
      </c>
    </row>
    <row r="10" spans="1:67" ht="23.1" customHeight="1" x14ac:dyDescent="0.3">
      <c r="A10" s="14">
        <f>EOMONTH(SET_YEARSTARTDATE,3)+1</f>
        <v>44317</v>
      </c>
      <c r="B10" s="6">
        <f t="shared" si="0"/>
        <v>0</v>
      </c>
      <c r="C10" s="6">
        <f t="shared" si="0"/>
        <v>0</v>
      </c>
      <c r="D10" s="6">
        <f t="shared" si="0"/>
        <v>0</v>
      </c>
      <c r="E10" s="6">
        <f t="shared" si="0"/>
        <v>0</v>
      </c>
      <c r="F10" s="6">
        <f t="shared" si="0"/>
        <v>0.5</v>
      </c>
      <c r="G10" s="6">
        <f t="shared" si="0"/>
        <v>0.5</v>
      </c>
      <c r="H10" s="6">
        <f t="shared" si="0"/>
        <v>0.5</v>
      </c>
      <c r="I10" s="6">
        <f t="shared" si="0"/>
        <v>0.5</v>
      </c>
      <c r="J10" s="6">
        <f t="shared" si="0"/>
        <v>0</v>
      </c>
      <c r="K10" s="6">
        <f t="shared" si="0"/>
        <v>0</v>
      </c>
      <c r="L10" s="6">
        <f t="shared" si="1"/>
        <v>0.5</v>
      </c>
      <c r="M10" s="6">
        <f t="shared" si="1"/>
        <v>0.5</v>
      </c>
      <c r="N10" s="6">
        <f t="shared" si="1"/>
        <v>0.5</v>
      </c>
      <c r="O10" s="6">
        <f t="shared" si="1"/>
        <v>0.5</v>
      </c>
      <c r="P10" s="6">
        <f t="shared" si="1"/>
        <v>0</v>
      </c>
      <c r="Q10" s="6">
        <f t="shared" si="1"/>
        <v>0</v>
      </c>
      <c r="R10" s="6">
        <f t="shared" si="1"/>
        <v>0</v>
      </c>
      <c r="S10" s="6">
        <f t="shared" si="1"/>
        <v>0</v>
      </c>
      <c r="T10" s="6">
        <f t="shared" si="1"/>
        <v>0.5</v>
      </c>
      <c r="U10" s="6">
        <f t="shared" si="1"/>
        <v>0.5</v>
      </c>
      <c r="V10" s="6">
        <f t="shared" si="2"/>
        <v>0.5</v>
      </c>
      <c r="W10" s="6">
        <f t="shared" si="2"/>
        <v>0.5</v>
      </c>
      <c r="X10" s="6">
        <f t="shared" si="2"/>
        <v>0.5</v>
      </c>
      <c r="Y10" s="6">
        <f t="shared" si="2"/>
        <v>0.5</v>
      </c>
      <c r="Z10" s="6">
        <f t="shared" si="2"/>
        <v>0.5</v>
      </c>
      <c r="AA10" s="6">
        <f t="shared" si="2"/>
        <v>0.5</v>
      </c>
      <c r="AB10" s="6">
        <f t="shared" si="2"/>
        <v>0.5</v>
      </c>
      <c r="AC10" s="6">
        <f t="shared" si="2"/>
        <v>0.5</v>
      </c>
      <c r="AD10" s="6">
        <f t="shared" si="2"/>
        <v>0</v>
      </c>
      <c r="AE10" s="6">
        <f t="shared" si="2"/>
        <v>0</v>
      </c>
      <c r="AF10" s="6">
        <f t="shared" si="3"/>
        <v>0</v>
      </c>
      <c r="AG10" s="6">
        <f t="shared" si="3"/>
        <v>0</v>
      </c>
      <c r="AH10" s="6">
        <f t="shared" si="3"/>
        <v>0.5</v>
      </c>
      <c r="AI10" s="6">
        <f t="shared" si="3"/>
        <v>0.5</v>
      </c>
      <c r="AJ10" s="6">
        <f t="shared" si="3"/>
        <v>0.5</v>
      </c>
      <c r="AK10" s="6">
        <f t="shared" si="3"/>
        <v>0.5</v>
      </c>
      <c r="AL10" s="6">
        <f t="shared" si="3"/>
        <v>0</v>
      </c>
      <c r="AM10" s="6">
        <f t="shared" si="3"/>
        <v>0</v>
      </c>
      <c r="AN10" s="6">
        <f t="shared" si="3"/>
        <v>0.5</v>
      </c>
      <c r="AO10" s="6">
        <f t="shared" si="3"/>
        <v>0.5</v>
      </c>
      <c r="AP10" s="6">
        <f t="shared" si="4"/>
        <v>0.5</v>
      </c>
      <c r="AQ10" s="6">
        <f t="shared" si="4"/>
        <v>0.5</v>
      </c>
      <c r="AR10" s="6">
        <f t="shared" si="4"/>
        <v>0</v>
      </c>
      <c r="AS10" s="6">
        <f t="shared" si="4"/>
        <v>0</v>
      </c>
      <c r="AT10" s="6">
        <f t="shared" si="4"/>
        <v>0</v>
      </c>
      <c r="AU10" s="6">
        <f t="shared" si="4"/>
        <v>0</v>
      </c>
      <c r="AV10" s="6">
        <f t="shared" si="4"/>
        <v>0.5</v>
      </c>
      <c r="AW10" s="6">
        <f t="shared" si="4"/>
        <v>0.5</v>
      </c>
      <c r="AX10" s="6">
        <f t="shared" si="4"/>
        <v>0.5</v>
      </c>
      <c r="AY10" s="6">
        <f t="shared" si="4"/>
        <v>0.5</v>
      </c>
      <c r="AZ10" s="6">
        <f t="shared" si="5"/>
        <v>0.5</v>
      </c>
      <c r="BA10" s="6">
        <f t="shared" si="5"/>
        <v>0.5</v>
      </c>
      <c r="BB10" s="6">
        <f t="shared" si="5"/>
        <v>0.5</v>
      </c>
      <c r="BC10" s="6">
        <f t="shared" si="5"/>
        <v>0.5</v>
      </c>
      <c r="BD10" s="6">
        <f t="shared" si="5"/>
        <v>0.5</v>
      </c>
      <c r="BE10" s="6">
        <f t="shared" si="5"/>
        <v>0.5</v>
      </c>
      <c r="BF10" s="6">
        <f t="shared" si="5"/>
        <v>0</v>
      </c>
      <c r="BG10" s="6">
        <f t="shared" si="5"/>
        <v>0</v>
      </c>
      <c r="BH10" s="6">
        <f t="shared" si="5"/>
        <v>0</v>
      </c>
      <c r="BI10" s="6">
        <f t="shared" si="5"/>
        <v>0</v>
      </c>
      <c r="BJ10" s="6">
        <f t="shared" si="5"/>
        <v>0.5</v>
      </c>
      <c r="BK10" s="6">
        <f t="shared" si="5"/>
        <v>0.5</v>
      </c>
      <c r="BL10" s="19">
        <f t="shared" si="6"/>
        <v>19</v>
      </c>
      <c r="BM10" s="27">
        <f>DAY(EOMONTH(SET_YEARSTARTDATE,4))</f>
        <v>31</v>
      </c>
    </row>
    <row r="11" spans="1:67" ht="23.1" customHeight="1" x14ac:dyDescent="0.3">
      <c r="A11" s="14">
        <f>EOMONTH(SET_YEARSTARTDATE,4)+1</f>
        <v>44348</v>
      </c>
      <c r="B11" s="6">
        <f t="shared" si="0"/>
        <v>0.5</v>
      </c>
      <c r="C11" s="6">
        <f t="shared" si="0"/>
        <v>0.5</v>
      </c>
      <c r="D11" s="6">
        <f t="shared" si="0"/>
        <v>0.5</v>
      </c>
      <c r="E11" s="6">
        <f t="shared" si="0"/>
        <v>0.5</v>
      </c>
      <c r="F11" s="6">
        <f t="shared" si="0"/>
        <v>0.5</v>
      </c>
      <c r="G11" s="6">
        <f t="shared" si="0"/>
        <v>0.5</v>
      </c>
      <c r="H11" s="6">
        <f t="shared" si="0"/>
        <v>0.5</v>
      </c>
      <c r="I11" s="6">
        <f t="shared" si="0"/>
        <v>0.5</v>
      </c>
      <c r="J11" s="6">
        <f t="shared" si="0"/>
        <v>0</v>
      </c>
      <c r="K11" s="6">
        <f t="shared" si="0"/>
        <v>0</v>
      </c>
      <c r="L11" s="6">
        <f t="shared" si="1"/>
        <v>0</v>
      </c>
      <c r="M11" s="6">
        <f t="shared" si="1"/>
        <v>0</v>
      </c>
      <c r="N11" s="6">
        <f t="shared" si="1"/>
        <v>0.5</v>
      </c>
      <c r="O11" s="6">
        <f t="shared" si="1"/>
        <v>0.5</v>
      </c>
      <c r="P11" s="6">
        <f t="shared" si="1"/>
        <v>0.5</v>
      </c>
      <c r="Q11" s="6">
        <f t="shared" si="1"/>
        <v>0.5</v>
      </c>
      <c r="R11" s="6">
        <f t="shared" si="1"/>
        <v>0.5</v>
      </c>
      <c r="S11" s="6">
        <f t="shared" si="1"/>
        <v>0.5</v>
      </c>
      <c r="T11" s="6">
        <f t="shared" si="1"/>
        <v>0.5</v>
      </c>
      <c r="U11" s="6">
        <f t="shared" si="1"/>
        <v>0.5</v>
      </c>
      <c r="V11" s="6">
        <f t="shared" si="2"/>
        <v>0.5</v>
      </c>
      <c r="W11" s="6">
        <f t="shared" si="2"/>
        <v>0.5</v>
      </c>
      <c r="X11" s="6">
        <f t="shared" si="2"/>
        <v>0</v>
      </c>
      <c r="Y11" s="6">
        <f t="shared" si="2"/>
        <v>0</v>
      </c>
      <c r="Z11" s="6">
        <f t="shared" si="2"/>
        <v>0</v>
      </c>
      <c r="AA11" s="6">
        <f t="shared" si="2"/>
        <v>0</v>
      </c>
      <c r="AB11" s="6">
        <f t="shared" si="2"/>
        <v>0.5</v>
      </c>
      <c r="AC11" s="6">
        <f t="shared" si="2"/>
        <v>0.5</v>
      </c>
      <c r="AD11" s="6">
        <f t="shared" si="2"/>
        <v>0.5</v>
      </c>
      <c r="AE11" s="6">
        <f t="shared" si="2"/>
        <v>0.5</v>
      </c>
      <c r="AF11" s="6">
        <f t="shared" si="3"/>
        <v>0.5</v>
      </c>
      <c r="AG11" s="6">
        <f t="shared" si="3"/>
        <v>0.5</v>
      </c>
      <c r="AH11" s="6">
        <f t="shared" si="3"/>
        <v>0.5</v>
      </c>
      <c r="AI11" s="6">
        <f t="shared" si="3"/>
        <v>0.5</v>
      </c>
      <c r="AJ11" s="6">
        <f t="shared" si="3"/>
        <v>0.5</v>
      </c>
      <c r="AK11" s="6">
        <f t="shared" si="3"/>
        <v>0.5</v>
      </c>
      <c r="AL11" s="6">
        <f t="shared" si="3"/>
        <v>0</v>
      </c>
      <c r="AM11" s="6">
        <f t="shared" si="3"/>
        <v>0</v>
      </c>
      <c r="AN11" s="6">
        <f t="shared" si="3"/>
        <v>0</v>
      </c>
      <c r="AO11" s="6">
        <f t="shared" si="3"/>
        <v>0</v>
      </c>
      <c r="AP11" s="6">
        <f t="shared" si="4"/>
        <v>0.5</v>
      </c>
      <c r="AQ11" s="6">
        <f t="shared" si="4"/>
        <v>0.5</v>
      </c>
      <c r="AR11" s="6">
        <f t="shared" si="4"/>
        <v>0.5</v>
      </c>
      <c r="AS11" s="6">
        <f t="shared" si="4"/>
        <v>0.5</v>
      </c>
      <c r="AT11" s="6">
        <f t="shared" si="4"/>
        <v>0.5</v>
      </c>
      <c r="AU11" s="6">
        <f t="shared" si="4"/>
        <v>0.5</v>
      </c>
      <c r="AV11" s="6">
        <f t="shared" si="4"/>
        <v>0.5</v>
      </c>
      <c r="AW11" s="6">
        <f t="shared" si="4"/>
        <v>0.5</v>
      </c>
      <c r="AX11" s="6">
        <f t="shared" si="4"/>
        <v>0.5</v>
      </c>
      <c r="AY11" s="6">
        <f t="shared" si="4"/>
        <v>0.5</v>
      </c>
      <c r="AZ11" s="6">
        <f t="shared" si="5"/>
        <v>0</v>
      </c>
      <c r="BA11" s="6">
        <f t="shared" si="5"/>
        <v>0</v>
      </c>
      <c r="BB11" s="6">
        <f t="shared" si="5"/>
        <v>0</v>
      </c>
      <c r="BC11" s="6">
        <f t="shared" si="5"/>
        <v>0</v>
      </c>
      <c r="BD11" s="6">
        <f t="shared" si="5"/>
        <v>0.5</v>
      </c>
      <c r="BE11" s="6">
        <f t="shared" si="5"/>
        <v>0.5</v>
      </c>
      <c r="BF11" s="6">
        <f t="shared" si="5"/>
        <v>0.5</v>
      </c>
      <c r="BG11" s="6">
        <f t="shared" si="5"/>
        <v>0.5</v>
      </c>
      <c r="BH11" s="6">
        <f t="shared" si="5"/>
        <v>0.5</v>
      </c>
      <c r="BI11" s="6">
        <f t="shared" si="5"/>
        <v>0.5</v>
      </c>
      <c r="BJ11" s="6">
        <f t="shared" si="5"/>
        <v>0</v>
      </c>
      <c r="BK11" s="6">
        <f t="shared" si="5"/>
        <v>0</v>
      </c>
      <c r="BL11" s="19">
        <f t="shared" si="6"/>
        <v>22</v>
      </c>
      <c r="BM11" s="27">
        <f>DAY(EOMONTH(SET_YEARSTARTDATE,5))</f>
        <v>30</v>
      </c>
    </row>
    <row r="12" spans="1:67" ht="23.1" customHeight="1" x14ac:dyDescent="0.3">
      <c r="A12" s="14">
        <f>EOMONTH(SET_YEARSTARTDATE,5)+1</f>
        <v>44378</v>
      </c>
      <c r="B12" s="6">
        <f t="shared" si="0"/>
        <v>0.5</v>
      </c>
      <c r="C12" s="6">
        <f t="shared" si="0"/>
        <v>0.5</v>
      </c>
      <c r="D12" s="6">
        <f t="shared" si="0"/>
        <v>0.5</v>
      </c>
      <c r="E12" s="6">
        <f t="shared" si="0"/>
        <v>0.5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0.5</v>
      </c>
      <c r="K12" s="6">
        <f t="shared" si="0"/>
        <v>0.5</v>
      </c>
      <c r="L12" s="6">
        <f t="shared" si="1"/>
        <v>0.5</v>
      </c>
      <c r="M12" s="6">
        <f t="shared" si="1"/>
        <v>0.5</v>
      </c>
      <c r="N12" s="6">
        <f t="shared" si="1"/>
        <v>0.5</v>
      </c>
      <c r="O12" s="6">
        <f t="shared" si="1"/>
        <v>0.5</v>
      </c>
      <c r="P12" s="6">
        <f t="shared" si="1"/>
        <v>0.5</v>
      </c>
      <c r="Q12" s="6">
        <f t="shared" si="1"/>
        <v>0.5</v>
      </c>
      <c r="R12" s="6">
        <f t="shared" si="1"/>
        <v>0.5</v>
      </c>
      <c r="S12" s="6">
        <f t="shared" si="1"/>
        <v>0.5</v>
      </c>
      <c r="T12" s="6">
        <f t="shared" si="1"/>
        <v>0</v>
      </c>
      <c r="U12" s="6">
        <f t="shared" si="1"/>
        <v>0</v>
      </c>
      <c r="V12" s="6">
        <f t="shared" si="2"/>
        <v>0</v>
      </c>
      <c r="W12" s="6">
        <f t="shared" si="2"/>
        <v>0</v>
      </c>
      <c r="X12" s="6">
        <f t="shared" si="2"/>
        <v>0.5</v>
      </c>
      <c r="Y12" s="6">
        <f t="shared" si="2"/>
        <v>0.5</v>
      </c>
      <c r="Z12" s="6">
        <f t="shared" si="2"/>
        <v>0.5</v>
      </c>
      <c r="AA12" s="6">
        <f t="shared" si="2"/>
        <v>0.5</v>
      </c>
      <c r="AB12" s="6">
        <f t="shared" si="2"/>
        <v>0.5</v>
      </c>
      <c r="AC12" s="6">
        <f t="shared" si="2"/>
        <v>0.5</v>
      </c>
      <c r="AD12" s="6">
        <f t="shared" si="2"/>
        <v>0.5</v>
      </c>
      <c r="AE12" s="6">
        <f t="shared" si="2"/>
        <v>0.5</v>
      </c>
      <c r="AF12" s="6">
        <f t="shared" si="3"/>
        <v>0.5</v>
      </c>
      <c r="AG12" s="6">
        <f t="shared" si="3"/>
        <v>0.5</v>
      </c>
      <c r="AH12" s="6">
        <f t="shared" si="3"/>
        <v>0</v>
      </c>
      <c r="AI12" s="6">
        <f t="shared" si="3"/>
        <v>0</v>
      </c>
      <c r="AJ12" s="6">
        <f t="shared" si="3"/>
        <v>0</v>
      </c>
      <c r="AK12" s="6">
        <f t="shared" si="3"/>
        <v>0</v>
      </c>
      <c r="AL12" s="6">
        <f t="shared" si="3"/>
        <v>0.5</v>
      </c>
      <c r="AM12" s="6">
        <f t="shared" si="3"/>
        <v>0.5</v>
      </c>
      <c r="AN12" s="6">
        <f t="shared" si="3"/>
        <v>0.5</v>
      </c>
      <c r="AO12" s="6">
        <f t="shared" si="3"/>
        <v>0.5</v>
      </c>
      <c r="AP12" s="6">
        <f t="shared" si="4"/>
        <v>0.5</v>
      </c>
      <c r="AQ12" s="6">
        <f t="shared" si="4"/>
        <v>0.5</v>
      </c>
      <c r="AR12" s="6">
        <f t="shared" si="4"/>
        <v>0.5</v>
      </c>
      <c r="AS12" s="6">
        <f t="shared" si="4"/>
        <v>0.5</v>
      </c>
      <c r="AT12" s="6">
        <f t="shared" si="4"/>
        <v>0.5</v>
      </c>
      <c r="AU12" s="6">
        <f t="shared" si="4"/>
        <v>0.5</v>
      </c>
      <c r="AV12" s="6">
        <f t="shared" si="4"/>
        <v>0</v>
      </c>
      <c r="AW12" s="6">
        <f t="shared" si="4"/>
        <v>0</v>
      </c>
      <c r="AX12" s="6">
        <f t="shared" si="4"/>
        <v>0</v>
      </c>
      <c r="AY12" s="6">
        <f t="shared" si="4"/>
        <v>0</v>
      </c>
      <c r="AZ12" s="6">
        <f t="shared" si="5"/>
        <v>0.5</v>
      </c>
      <c r="BA12" s="6">
        <f t="shared" si="5"/>
        <v>0.5</v>
      </c>
      <c r="BB12" s="6">
        <f t="shared" si="5"/>
        <v>0.5</v>
      </c>
      <c r="BC12" s="6">
        <f t="shared" si="5"/>
        <v>0.5</v>
      </c>
      <c r="BD12" s="6">
        <f t="shared" si="5"/>
        <v>0.5</v>
      </c>
      <c r="BE12" s="6">
        <f t="shared" si="5"/>
        <v>0.5</v>
      </c>
      <c r="BF12" s="6">
        <f t="shared" si="5"/>
        <v>0.5</v>
      </c>
      <c r="BG12" s="6">
        <f t="shared" si="5"/>
        <v>0.5</v>
      </c>
      <c r="BH12" s="6">
        <f t="shared" si="5"/>
        <v>0.5</v>
      </c>
      <c r="BI12" s="6">
        <f t="shared" si="5"/>
        <v>0.5</v>
      </c>
      <c r="BJ12" s="6">
        <f t="shared" si="5"/>
        <v>0</v>
      </c>
      <c r="BK12" s="6">
        <f t="shared" si="5"/>
        <v>0</v>
      </c>
      <c r="BL12" s="19">
        <f t="shared" si="6"/>
        <v>22</v>
      </c>
      <c r="BM12" s="27">
        <f>DAY(EOMONTH(SET_YEARSTARTDATE,6))</f>
        <v>31</v>
      </c>
    </row>
    <row r="13" spans="1:67" ht="23.1" customHeight="1" x14ac:dyDescent="0.3">
      <c r="A13" s="14">
        <f>EOMONTH(SET_YEARSTARTDATE,6)+1</f>
        <v>44409</v>
      </c>
      <c r="B13" s="6">
        <f t="shared" si="0"/>
        <v>0</v>
      </c>
      <c r="C13" s="6">
        <f t="shared" si="0"/>
        <v>0</v>
      </c>
      <c r="D13" s="6">
        <f t="shared" si="0"/>
        <v>0.5</v>
      </c>
      <c r="E13" s="6">
        <f t="shared" si="0"/>
        <v>0.5</v>
      </c>
      <c r="F13" s="6">
        <f t="shared" si="0"/>
        <v>0.5</v>
      </c>
      <c r="G13" s="6">
        <f t="shared" si="0"/>
        <v>0.5</v>
      </c>
      <c r="H13" s="6">
        <f t="shared" si="0"/>
        <v>0.5</v>
      </c>
      <c r="I13" s="6">
        <f t="shared" si="0"/>
        <v>0.5</v>
      </c>
      <c r="J13" s="6">
        <f t="shared" si="0"/>
        <v>0.5</v>
      </c>
      <c r="K13" s="6">
        <f t="shared" si="0"/>
        <v>0.5</v>
      </c>
      <c r="L13" s="6">
        <f t="shared" si="1"/>
        <v>0.5</v>
      </c>
      <c r="M13" s="6">
        <f t="shared" si="1"/>
        <v>0.5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0.5</v>
      </c>
      <c r="S13" s="6">
        <f t="shared" si="1"/>
        <v>0.5</v>
      </c>
      <c r="T13" s="6">
        <f t="shared" si="1"/>
        <v>0.5</v>
      </c>
      <c r="U13" s="6">
        <f t="shared" si="1"/>
        <v>0.5</v>
      </c>
      <c r="V13" s="6">
        <f t="shared" si="2"/>
        <v>0.5</v>
      </c>
      <c r="W13" s="6">
        <f t="shared" si="2"/>
        <v>0.5</v>
      </c>
      <c r="X13" s="6">
        <f t="shared" si="2"/>
        <v>0.5</v>
      </c>
      <c r="Y13" s="6">
        <f t="shared" si="2"/>
        <v>0.5</v>
      </c>
      <c r="Z13" s="6">
        <f t="shared" si="2"/>
        <v>0.5</v>
      </c>
      <c r="AA13" s="6">
        <f t="shared" si="2"/>
        <v>0.5</v>
      </c>
      <c r="AB13" s="6">
        <f t="shared" si="2"/>
        <v>0</v>
      </c>
      <c r="AC13" s="6">
        <f t="shared" si="2"/>
        <v>0</v>
      </c>
      <c r="AD13" s="6">
        <f t="shared" si="2"/>
        <v>0</v>
      </c>
      <c r="AE13" s="6">
        <f t="shared" si="2"/>
        <v>0</v>
      </c>
      <c r="AF13" s="6">
        <f t="shared" si="3"/>
        <v>0.5</v>
      </c>
      <c r="AG13" s="6">
        <f t="shared" si="3"/>
        <v>0.5</v>
      </c>
      <c r="AH13" s="6">
        <f t="shared" si="3"/>
        <v>0.5</v>
      </c>
      <c r="AI13" s="6">
        <f t="shared" si="3"/>
        <v>0.5</v>
      </c>
      <c r="AJ13" s="6">
        <f t="shared" si="3"/>
        <v>0.5</v>
      </c>
      <c r="AK13" s="6">
        <f t="shared" si="3"/>
        <v>0.5</v>
      </c>
      <c r="AL13" s="6">
        <f t="shared" si="3"/>
        <v>0.5</v>
      </c>
      <c r="AM13" s="6">
        <f t="shared" si="3"/>
        <v>0.5</v>
      </c>
      <c r="AN13" s="6">
        <f t="shared" si="3"/>
        <v>0.5</v>
      </c>
      <c r="AO13" s="6">
        <f t="shared" si="3"/>
        <v>0.5</v>
      </c>
      <c r="AP13" s="6">
        <f t="shared" si="4"/>
        <v>0</v>
      </c>
      <c r="AQ13" s="6">
        <f t="shared" si="4"/>
        <v>0</v>
      </c>
      <c r="AR13" s="6">
        <f t="shared" si="4"/>
        <v>0</v>
      </c>
      <c r="AS13" s="6">
        <f t="shared" si="4"/>
        <v>0</v>
      </c>
      <c r="AT13" s="6">
        <f t="shared" si="4"/>
        <v>0.5</v>
      </c>
      <c r="AU13" s="6">
        <f t="shared" si="4"/>
        <v>0.5</v>
      </c>
      <c r="AV13" s="6">
        <f t="shared" si="4"/>
        <v>0.5</v>
      </c>
      <c r="AW13" s="6">
        <f t="shared" si="4"/>
        <v>0.5</v>
      </c>
      <c r="AX13" s="6">
        <f t="shared" si="4"/>
        <v>0.5</v>
      </c>
      <c r="AY13" s="6">
        <f t="shared" si="4"/>
        <v>0.5</v>
      </c>
      <c r="AZ13" s="6">
        <f t="shared" si="5"/>
        <v>0.5</v>
      </c>
      <c r="BA13" s="6">
        <f t="shared" si="5"/>
        <v>0.5</v>
      </c>
      <c r="BB13" s="6">
        <f t="shared" si="5"/>
        <v>0.5</v>
      </c>
      <c r="BC13" s="6">
        <f t="shared" si="5"/>
        <v>0.5</v>
      </c>
      <c r="BD13" s="6">
        <f t="shared" si="5"/>
        <v>0</v>
      </c>
      <c r="BE13" s="6">
        <f t="shared" si="5"/>
        <v>0</v>
      </c>
      <c r="BF13" s="6">
        <f t="shared" si="5"/>
        <v>0</v>
      </c>
      <c r="BG13" s="6">
        <f t="shared" si="5"/>
        <v>0</v>
      </c>
      <c r="BH13" s="6">
        <f t="shared" si="5"/>
        <v>0.5</v>
      </c>
      <c r="BI13" s="6">
        <f t="shared" si="5"/>
        <v>0.5</v>
      </c>
      <c r="BJ13" s="6">
        <f t="shared" si="5"/>
        <v>0.5</v>
      </c>
      <c r="BK13" s="6">
        <f t="shared" si="5"/>
        <v>0.5</v>
      </c>
      <c r="BL13" s="19">
        <f t="shared" si="6"/>
        <v>22</v>
      </c>
      <c r="BM13" s="27">
        <f>DAY(EOMONTH(SET_YEARSTARTDATE,7))</f>
        <v>31</v>
      </c>
    </row>
    <row r="14" spans="1:67" ht="23.1" customHeight="1" x14ac:dyDescent="0.3">
      <c r="A14" s="14">
        <f>EOMONTH(SET_YEARSTARTDATE,7)+1</f>
        <v>44440</v>
      </c>
      <c r="B14" s="6">
        <f t="shared" si="0"/>
        <v>0.5</v>
      </c>
      <c r="C14" s="6">
        <f t="shared" si="0"/>
        <v>0.5</v>
      </c>
      <c r="D14" s="6">
        <f t="shared" si="0"/>
        <v>0.5</v>
      </c>
      <c r="E14" s="6">
        <f t="shared" si="0"/>
        <v>0.5</v>
      </c>
      <c r="F14" s="6">
        <f t="shared" si="0"/>
        <v>0.5</v>
      </c>
      <c r="G14" s="6">
        <f t="shared" si="0"/>
        <v>0.5</v>
      </c>
      <c r="H14" s="6">
        <f t="shared" si="0"/>
        <v>0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6">
        <f t="shared" si="1"/>
        <v>0.5</v>
      </c>
      <c r="M14" s="6">
        <f t="shared" si="1"/>
        <v>0.5</v>
      </c>
      <c r="N14" s="6">
        <f t="shared" si="1"/>
        <v>0.5</v>
      </c>
      <c r="O14" s="6">
        <f t="shared" si="1"/>
        <v>0.5</v>
      </c>
      <c r="P14" s="6">
        <f t="shared" si="1"/>
        <v>0.5</v>
      </c>
      <c r="Q14" s="6">
        <f t="shared" si="1"/>
        <v>0.5</v>
      </c>
      <c r="R14" s="6">
        <f t="shared" si="1"/>
        <v>0.5</v>
      </c>
      <c r="S14" s="6">
        <f t="shared" si="1"/>
        <v>0.5</v>
      </c>
      <c r="T14" s="6">
        <f t="shared" si="1"/>
        <v>0.5</v>
      </c>
      <c r="U14" s="6">
        <f t="shared" si="1"/>
        <v>0.5</v>
      </c>
      <c r="V14" s="6">
        <f t="shared" si="2"/>
        <v>0</v>
      </c>
      <c r="W14" s="6">
        <f t="shared" si="2"/>
        <v>0</v>
      </c>
      <c r="X14" s="6">
        <f t="shared" si="2"/>
        <v>0</v>
      </c>
      <c r="Y14" s="6">
        <f t="shared" si="2"/>
        <v>0</v>
      </c>
      <c r="Z14" s="6">
        <f t="shared" si="2"/>
        <v>0.5</v>
      </c>
      <c r="AA14" s="6">
        <f t="shared" si="2"/>
        <v>0.5</v>
      </c>
      <c r="AB14" s="6">
        <f t="shared" si="2"/>
        <v>0.5</v>
      </c>
      <c r="AC14" s="6">
        <f t="shared" si="2"/>
        <v>0.5</v>
      </c>
      <c r="AD14" s="6">
        <f t="shared" si="2"/>
        <v>0.5</v>
      </c>
      <c r="AE14" s="6">
        <f t="shared" si="2"/>
        <v>0.5</v>
      </c>
      <c r="AF14" s="6">
        <f t="shared" si="3"/>
        <v>0.5</v>
      </c>
      <c r="AG14" s="6">
        <f t="shared" si="3"/>
        <v>0.5</v>
      </c>
      <c r="AH14" s="6">
        <f t="shared" si="3"/>
        <v>0.5</v>
      </c>
      <c r="AI14" s="6">
        <f t="shared" si="3"/>
        <v>0.5</v>
      </c>
      <c r="AJ14" s="6">
        <f t="shared" si="3"/>
        <v>0</v>
      </c>
      <c r="AK14" s="6">
        <f t="shared" si="3"/>
        <v>0</v>
      </c>
      <c r="AL14" s="6">
        <f t="shared" si="3"/>
        <v>0</v>
      </c>
      <c r="AM14" s="6">
        <f t="shared" si="3"/>
        <v>0</v>
      </c>
      <c r="AN14" s="6">
        <f t="shared" si="3"/>
        <v>0</v>
      </c>
      <c r="AO14" s="6">
        <f t="shared" si="3"/>
        <v>0</v>
      </c>
      <c r="AP14" s="6">
        <f t="shared" si="4"/>
        <v>0</v>
      </c>
      <c r="AQ14" s="6">
        <f t="shared" si="4"/>
        <v>0</v>
      </c>
      <c r="AR14" s="6">
        <f t="shared" si="4"/>
        <v>0</v>
      </c>
      <c r="AS14" s="6">
        <f t="shared" si="4"/>
        <v>0</v>
      </c>
      <c r="AT14" s="6">
        <f t="shared" si="4"/>
        <v>0.5</v>
      </c>
      <c r="AU14" s="6">
        <f t="shared" si="4"/>
        <v>0.5</v>
      </c>
      <c r="AV14" s="6">
        <f t="shared" si="4"/>
        <v>0.5</v>
      </c>
      <c r="AW14" s="6">
        <f t="shared" si="4"/>
        <v>0.5</v>
      </c>
      <c r="AX14" s="6">
        <f t="shared" si="4"/>
        <v>0</v>
      </c>
      <c r="AY14" s="6">
        <f t="shared" si="4"/>
        <v>0</v>
      </c>
      <c r="AZ14" s="6">
        <f t="shared" si="5"/>
        <v>0</v>
      </c>
      <c r="BA14" s="6">
        <f t="shared" si="5"/>
        <v>0</v>
      </c>
      <c r="BB14" s="6">
        <f t="shared" si="5"/>
        <v>0.5</v>
      </c>
      <c r="BC14" s="6">
        <f t="shared" si="5"/>
        <v>0.5</v>
      </c>
      <c r="BD14" s="6">
        <f t="shared" si="5"/>
        <v>0.5</v>
      </c>
      <c r="BE14" s="6">
        <f t="shared" si="5"/>
        <v>0.5</v>
      </c>
      <c r="BF14" s="6">
        <f t="shared" si="5"/>
        <v>0.5</v>
      </c>
      <c r="BG14" s="6">
        <f t="shared" si="5"/>
        <v>0.5</v>
      </c>
      <c r="BH14" s="6">
        <f t="shared" si="5"/>
        <v>0.5</v>
      </c>
      <c r="BI14" s="6">
        <f t="shared" si="5"/>
        <v>0.5</v>
      </c>
      <c r="BJ14" s="6">
        <f t="shared" si="5"/>
        <v>0</v>
      </c>
      <c r="BK14" s="6">
        <f t="shared" si="5"/>
        <v>0</v>
      </c>
      <c r="BL14" s="19">
        <f t="shared" si="6"/>
        <v>19</v>
      </c>
      <c r="BM14" s="27">
        <f>DAY(EOMONTH(SET_YEARSTARTDATE,8))</f>
        <v>30</v>
      </c>
    </row>
    <row r="15" spans="1:67" ht="23.1" customHeight="1" x14ac:dyDescent="0.3">
      <c r="A15" s="14">
        <f>EOMONTH(SET_YEARSTARTDATE,8)+1</f>
        <v>44470</v>
      </c>
      <c r="B15" s="6">
        <f t="shared" si="0"/>
        <v>0.5</v>
      </c>
      <c r="C15" s="6">
        <f t="shared" si="0"/>
        <v>0.5</v>
      </c>
      <c r="D15" s="6">
        <f t="shared" si="0"/>
        <v>0</v>
      </c>
      <c r="E15" s="6">
        <f t="shared" si="0"/>
        <v>0</v>
      </c>
      <c r="F15" s="6">
        <f t="shared" si="0"/>
        <v>0</v>
      </c>
      <c r="G15" s="6">
        <f t="shared" si="0"/>
        <v>0</v>
      </c>
      <c r="H15" s="6">
        <f t="shared" si="0"/>
        <v>0.5</v>
      </c>
      <c r="I15" s="6">
        <f t="shared" si="0"/>
        <v>0.5</v>
      </c>
      <c r="J15" s="6">
        <f t="shared" si="0"/>
        <v>0.5</v>
      </c>
      <c r="K15" s="6">
        <f t="shared" si="0"/>
        <v>0.5</v>
      </c>
      <c r="L15" s="6">
        <f t="shared" si="1"/>
        <v>0.5</v>
      </c>
      <c r="M15" s="6">
        <f t="shared" si="1"/>
        <v>0.5</v>
      </c>
      <c r="N15" s="6">
        <f t="shared" si="1"/>
        <v>0.5</v>
      </c>
      <c r="O15" s="6">
        <f t="shared" si="1"/>
        <v>0.5</v>
      </c>
      <c r="P15" s="6">
        <f t="shared" si="1"/>
        <v>0.5</v>
      </c>
      <c r="Q15" s="6">
        <f t="shared" si="1"/>
        <v>0.5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2"/>
        <v>0.5</v>
      </c>
      <c r="W15" s="6">
        <f t="shared" si="2"/>
        <v>0.5</v>
      </c>
      <c r="X15" s="6">
        <f t="shared" si="2"/>
        <v>0.5</v>
      </c>
      <c r="Y15" s="6">
        <f t="shared" si="2"/>
        <v>0.5</v>
      </c>
      <c r="Z15" s="6">
        <f t="shared" si="2"/>
        <v>0.5</v>
      </c>
      <c r="AA15" s="6">
        <f t="shared" si="2"/>
        <v>0.5</v>
      </c>
      <c r="AB15" s="6">
        <f t="shared" si="2"/>
        <v>0.5</v>
      </c>
      <c r="AC15" s="6">
        <f t="shared" si="2"/>
        <v>0.5</v>
      </c>
      <c r="AD15" s="6">
        <f t="shared" si="2"/>
        <v>0.5</v>
      </c>
      <c r="AE15" s="6">
        <f t="shared" si="2"/>
        <v>0.5</v>
      </c>
      <c r="AF15" s="6">
        <f t="shared" si="3"/>
        <v>0</v>
      </c>
      <c r="AG15" s="6">
        <f t="shared" si="3"/>
        <v>0</v>
      </c>
      <c r="AH15" s="6">
        <f t="shared" si="3"/>
        <v>0</v>
      </c>
      <c r="AI15" s="6">
        <f t="shared" si="3"/>
        <v>0</v>
      </c>
      <c r="AJ15" s="6">
        <f t="shared" si="3"/>
        <v>0.5</v>
      </c>
      <c r="AK15" s="6">
        <f t="shared" si="3"/>
        <v>0.5</v>
      </c>
      <c r="AL15" s="6">
        <f t="shared" si="3"/>
        <v>0.5</v>
      </c>
      <c r="AM15" s="6">
        <f t="shared" si="3"/>
        <v>0.5</v>
      </c>
      <c r="AN15" s="6">
        <f t="shared" si="3"/>
        <v>0.5</v>
      </c>
      <c r="AO15" s="6">
        <f t="shared" si="3"/>
        <v>0.5</v>
      </c>
      <c r="AP15" s="6">
        <f t="shared" si="4"/>
        <v>0.5</v>
      </c>
      <c r="AQ15" s="6">
        <f t="shared" si="4"/>
        <v>0.5</v>
      </c>
      <c r="AR15" s="6">
        <f t="shared" si="4"/>
        <v>0.5</v>
      </c>
      <c r="AS15" s="6">
        <f t="shared" si="4"/>
        <v>0.5</v>
      </c>
      <c r="AT15" s="6">
        <f t="shared" si="4"/>
        <v>0</v>
      </c>
      <c r="AU15" s="6">
        <f t="shared" si="4"/>
        <v>0</v>
      </c>
      <c r="AV15" s="6">
        <f t="shared" si="4"/>
        <v>0</v>
      </c>
      <c r="AW15" s="6">
        <f t="shared" si="4"/>
        <v>0</v>
      </c>
      <c r="AX15" s="6">
        <f t="shared" si="4"/>
        <v>0.5</v>
      </c>
      <c r="AY15" s="6">
        <f t="shared" si="4"/>
        <v>0.5</v>
      </c>
      <c r="AZ15" s="6">
        <f t="shared" si="5"/>
        <v>0.5</v>
      </c>
      <c r="BA15" s="6">
        <f t="shared" si="5"/>
        <v>0.5</v>
      </c>
      <c r="BB15" s="6">
        <f t="shared" si="5"/>
        <v>0.5</v>
      </c>
      <c r="BC15" s="6">
        <f t="shared" si="5"/>
        <v>0.5</v>
      </c>
      <c r="BD15" s="6">
        <f t="shared" si="5"/>
        <v>0.5</v>
      </c>
      <c r="BE15" s="6">
        <f t="shared" si="5"/>
        <v>0.5</v>
      </c>
      <c r="BF15" s="6">
        <f t="shared" si="5"/>
        <v>0.5</v>
      </c>
      <c r="BG15" s="6">
        <f t="shared" si="5"/>
        <v>0.5</v>
      </c>
      <c r="BH15" s="6">
        <f t="shared" si="5"/>
        <v>0</v>
      </c>
      <c r="BI15" s="6">
        <f t="shared" si="5"/>
        <v>0</v>
      </c>
      <c r="BJ15" s="6">
        <f t="shared" si="5"/>
        <v>0</v>
      </c>
      <c r="BK15" s="6">
        <f t="shared" si="5"/>
        <v>0</v>
      </c>
      <c r="BL15" s="19">
        <f t="shared" si="6"/>
        <v>21</v>
      </c>
      <c r="BM15" s="27">
        <f>DAY(EOMONTH(SET_YEARSTARTDATE,9))</f>
        <v>31</v>
      </c>
    </row>
    <row r="16" spans="1:67" ht="23.1" customHeight="1" x14ac:dyDescent="0.3">
      <c r="A16" s="14">
        <f>EOMONTH(SET_YEARSTARTDATE,9)+1</f>
        <v>44501</v>
      </c>
      <c r="B16" s="6">
        <f t="shared" si="0"/>
        <v>0.5</v>
      </c>
      <c r="C16" s="6">
        <f t="shared" si="0"/>
        <v>0.5</v>
      </c>
      <c r="D16" s="6">
        <f t="shared" si="0"/>
        <v>0.5</v>
      </c>
      <c r="E16" s="6">
        <f t="shared" si="0"/>
        <v>0.5</v>
      </c>
      <c r="F16" s="6">
        <f t="shared" si="0"/>
        <v>0.5</v>
      </c>
      <c r="G16" s="6">
        <f t="shared" si="0"/>
        <v>0.5</v>
      </c>
      <c r="H16" s="6">
        <f t="shared" si="0"/>
        <v>0.5</v>
      </c>
      <c r="I16" s="6">
        <f t="shared" si="0"/>
        <v>0.5</v>
      </c>
      <c r="J16" s="6">
        <f t="shared" si="0"/>
        <v>0.5</v>
      </c>
      <c r="K16" s="6">
        <f t="shared" si="0"/>
        <v>0.5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>
        <f t="shared" si="1"/>
        <v>0</v>
      </c>
      <c r="P16" s="6">
        <f t="shared" si="1"/>
        <v>0.5</v>
      </c>
      <c r="Q16" s="6">
        <f t="shared" si="1"/>
        <v>0.5</v>
      </c>
      <c r="R16" s="6">
        <f t="shared" si="1"/>
        <v>0.5</v>
      </c>
      <c r="S16" s="6">
        <f t="shared" si="1"/>
        <v>0.5</v>
      </c>
      <c r="T16" s="6">
        <f t="shared" si="1"/>
        <v>0.5</v>
      </c>
      <c r="U16" s="6">
        <f t="shared" si="1"/>
        <v>0.5</v>
      </c>
      <c r="V16" s="6">
        <f t="shared" si="2"/>
        <v>0.5</v>
      </c>
      <c r="W16" s="6">
        <f t="shared" si="2"/>
        <v>0.5</v>
      </c>
      <c r="X16" s="6">
        <f t="shared" si="2"/>
        <v>0.5</v>
      </c>
      <c r="Y16" s="6">
        <f t="shared" si="2"/>
        <v>0.5</v>
      </c>
      <c r="Z16" s="6">
        <f t="shared" si="2"/>
        <v>0</v>
      </c>
      <c r="AA16" s="6">
        <f t="shared" si="2"/>
        <v>0</v>
      </c>
      <c r="AB16" s="6">
        <f t="shared" si="2"/>
        <v>0</v>
      </c>
      <c r="AC16" s="6">
        <f t="shared" si="2"/>
        <v>0</v>
      </c>
      <c r="AD16" s="6">
        <f t="shared" si="2"/>
        <v>0.5</v>
      </c>
      <c r="AE16" s="6">
        <f t="shared" si="2"/>
        <v>0.5</v>
      </c>
      <c r="AF16" s="6">
        <f t="shared" si="3"/>
        <v>0.5</v>
      </c>
      <c r="AG16" s="6">
        <f t="shared" si="3"/>
        <v>0.5</v>
      </c>
      <c r="AH16" s="6">
        <f t="shared" si="3"/>
        <v>0.5</v>
      </c>
      <c r="AI16" s="6">
        <f t="shared" si="3"/>
        <v>0.5</v>
      </c>
      <c r="AJ16" s="6">
        <f t="shared" si="3"/>
        <v>0.5</v>
      </c>
      <c r="AK16" s="6">
        <f t="shared" si="3"/>
        <v>0.5</v>
      </c>
      <c r="AL16" s="6">
        <f t="shared" si="3"/>
        <v>0.5</v>
      </c>
      <c r="AM16" s="6">
        <f t="shared" si="3"/>
        <v>0.5</v>
      </c>
      <c r="AN16" s="6">
        <f t="shared" si="3"/>
        <v>0</v>
      </c>
      <c r="AO16" s="6">
        <f t="shared" si="3"/>
        <v>0</v>
      </c>
      <c r="AP16" s="6">
        <f t="shared" si="4"/>
        <v>0</v>
      </c>
      <c r="AQ16" s="6">
        <f t="shared" si="4"/>
        <v>0</v>
      </c>
      <c r="AR16" s="6">
        <f t="shared" si="4"/>
        <v>0.5</v>
      </c>
      <c r="AS16" s="6">
        <f t="shared" si="4"/>
        <v>0.5</v>
      </c>
      <c r="AT16" s="6">
        <f t="shared" si="4"/>
        <v>0.5</v>
      </c>
      <c r="AU16" s="6">
        <f t="shared" si="4"/>
        <v>0.5</v>
      </c>
      <c r="AV16" s="6">
        <f t="shared" si="4"/>
        <v>0.5</v>
      </c>
      <c r="AW16" s="6">
        <f t="shared" si="4"/>
        <v>0.5</v>
      </c>
      <c r="AX16" s="6">
        <f t="shared" si="4"/>
        <v>0.5</v>
      </c>
      <c r="AY16" s="6">
        <f t="shared" si="4"/>
        <v>0.5</v>
      </c>
      <c r="AZ16" s="6">
        <f t="shared" si="5"/>
        <v>0.5</v>
      </c>
      <c r="BA16" s="6">
        <f t="shared" si="5"/>
        <v>0.5</v>
      </c>
      <c r="BB16" s="6">
        <f t="shared" si="5"/>
        <v>0</v>
      </c>
      <c r="BC16" s="6">
        <f t="shared" si="5"/>
        <v>0</v>
      </c>
      <c r="BD16" s="6">
        <f t="shared" si="5"/>
        <v>0</v>
      </c>
      <c r="BE16" s="6">
        <f t="shared" si="5"/>
        <v>0</v>
      </c>
      <c r="BF16" s="6">
        <f t="shared" si="5"/>
        <v>0.5</v>
      </c>
      <c r="BG16" s="6">
        <f t="shared" si="5"/>
        <v>0.5</v>
      </c>
      <c r="BH16" s="6">
        <f t="shared" si="5"/>
        <v>0.5</v>
      </c>
      <c r="BI16" s="6">
        <f t="shared" si="5"/>
        <v>0.5</v>
      </c>
      <c r="BJ16" s="6">
        <f t="shared" si="5"/>
        <v>0</v>
      </c>
      <c r="BK16" s="6">
        <f t="shared" si="5"/>
        <v>0</v>
      </c>
      <c r="BL16" s="19">
        <f t="shared" si="6"/>
        <v>22</v>
      </c>
      <c r="BM16" s="27">
        <f>DAY(EOMONTH(SET_YEARSTARTDATE,10))</f>
        <v>30</v>
      </c>
    </row>
    <row r="17" spans="1:65" ht="23.1" customHeight="1" x14ac:dyDescent="0.3">
      <c r="A17" s="14">
        <f>EOMONTH(SET_YEARSTARTDATE,10)+1</f>
        <v>44531</v>
      </c>
      <c r="B17" s="6">
        <f t="shared" ref="B17:AG17" si="7">COUNTIFS(SET_CAL_WORKDAYS,WEEKDAY(INDEX(WORK_AREA,ROW()-2,1)+INDEX(WORK_AREA,1,COLUMN())-1))*(IF(COUNTIF(SET_HOLYDAYLIST,INDEX(WORK_AREA,ROW()-2,1)+INDEX(WORK_EFFECT_DAY_AREA,1,COLUMN())-1)=0,1,0))*0.5</f>
        <v>0.5</v>
      </c>
      <c r="C17" s="6">
        <f t="shared" si="7"/>
        <v>0.5</v>
      </c>
      <c r="D17" s="6">
        <f t="shared" si="7"/>
        <v>0.5</v>
      </c>
      <c r="E17" s="6">
        <f t="shared" si="7"/>
        <v>0.5</v>
      </c>
      <c r="F17" s="6">
        <f t="shared" si="7"/>
        <v>0.5</v>
      </c>
      <c r="G17" s="6">
        <f t="shared" si="7"/>
        <v>0.5</v>
      </c>
      <c r="H17" s="6">
        <f t="shared" si="7"/>
        <v>0</v>
      </c>
      <c r="I17" s="6">
        <f t="shared" si="7"/>
        <v>0</v>
      </c>
      <c r="J17" s="6">
        <f t="shared" si="7"/>
        <v>0</v>
      </c>
      <c r="K17" s="6">
        <f t="shared" si="7"/>
        <v>0</v>
      </c>
      <c r="L17" s="6">
        <f t="shared" si="7"/>
        <v>0.5</v>
      </c>
      <c r="M17" s="6">
        <f t="shared" si="7"/>
        <v>0.5</v>
      </c>
      <c r="N17" s="6">
        <f t="shared" si="7"/>
        <v>0.5</v>
      </c>
      <c r="O17" s="6">
        <f t="shared" si="7"/>
        <v>0.5</v>
      </c>
      <c r="P17" s="6">
        <f t="shared" si="7"/>
        <v>0.5</v>
      </c>
      <c r="Q17" s="6">
        <f t="shared" si="7"/>
        <v>0.5</v>
      </c>
      <c r="R17" s="6">
        <f t="shared" si="7"/>
        <v>0.5</v>
      </c>
      <c r="S17" s="6">
        <f t="shared" si="7"/>
        <v>0.5</v>
      </c>
      <c r="T17" s="6">
        <f t="shared" si="7"/>
        <v>0.5</v>
      </c>
      <c r="U17" s="6">
        <f t="shared" si="7"/>
        <v>0.5</v>
      </c>
      <c r="V17" s="6">
        <f t="shared" si="7"/>
        <v>0</v>
      </c>
      <c r="W17" s="6">
        <f t="shared" si="7"/>
        <v>0</v>
      </c>
      <c r="X17" s="6">
        <f t="shared" si="7"/>
        <v>0</v>
      </c>
      <c r="Y17" s="6">
        <f t="shared" si="7"/>
        <v>0</v>
      </c>
      <c r="Z17" s="6">
        <f t="shared" si="7"/>
        <v>0.5</v>
      </c>
      <c r="AA17" s="6">
        <f t="shared" si="7"/>
        <v>0.5</v>
      </c>
      <c r="AB17" s="6">
        <f t="shared" si="7"/>
        <v>0.5</v>
      </c>
      <c r="AC17" s="6">
        <f t="shared" si="7"/>
        <v>0.5</v>
      </c>
      <c r="AD17" s="6">
        <f t="shared" si="7"/>
        <v>0.5</v>
      </c>
      <c r="AE17" s="6">
        <f t="shared" si="7"/>
        <v>0.5</v>
      </c>
      <c r="AF17" s="6">
        <f t="shared" si="7"/>
        <v>0.5</v>
      </c>
      <c r="AG17" s="6">
        <f t="shared" si="7"/>
        <v>0.5</v>
      </c>
      <c r="AH17" s="6">
        <f t="shared" ref="AH17:BK17" si="8">COUNTIFS(SET_CAL_WORKDAYS,WEEKDAY(INDEX(WORK_AREA,ROW()-2,1)+INDEX(WORK_AREA,1,COLUMN())-1))*(IF(COUNTIF(SET_HOLYDAYLIST,INDEX(WORK_AREA,ROW()-2,1)+INDEX(WORK_EFFECT_DAY_AREA,1,COLUMN())-1)=0,1,0))*0.5</f>
        <v>0.5</v>
      </c>
      <c r="AI17" s="6">
        <f t="shared" si="8"/>
        <v>0.5</v>
      </c>
      <c r="AJ17" s="6">
        <f t="shared" si="8"/>
        <v>0</v>
      </c>
      <c r="AK17" s="6">
        <f t="shared" si="8"/>
        <v>0</v>
      </c>
      <c r="AL17" s="6">
        <f t="shared" si="8"/>
        <v>0</v>
      </c>
      <c r="AM17" s="6">
        <f t="shared" si="8"/>
        <v>0</v>
      </c>
      <c r="AN17" s="6">
        <f t="shared" si="8"/>
        <v>0.5</v>
      </c>
      <c r="AO17" s="6">
        <f t="shared" si="8"/>
        <v>0.5</v>
      </c>
      <c r="AP17" s="6">
        <f t="shared" si="8"/>
        <v>0.5</v>
      </c>
      <c r="AQ17" s="6">
        <f t="shared" si="8"/>
        <v>0.5</v>
      </c>
      <c r="AR17" s="6">
        <f t="shared" si="8"/>
        <v>0.5</v>
      </c>
      <c r="AS17" s="6">
        <f t="shared" si="8"/>
        <v>0.5</v>
      </c>
      <c r="AT17" s="6">
        <f t="shared" si="8"/>
        <v>0.5</v>
      </c>
      <c r="AU17" s="6">
        <f t="shared" si="8"/>
        <v>0.5</v>
      </c>
      <c r="AV17" s="6">
        <f t="shared" si="8"/>
        <v>0.5</v>
      </c>
      <c r="AW17" s="6">
        <f t="shared" si="8"/>
        <v>0.5</v>
      </c>
      <c r="AX17" s="6">
        <f t="shared" si="8"/>
        <v>0</v>
      </c>
      <c r="AY17" s="6">
        <f t="shared" si="8"/>
        <v>0</v>
      </c>
      <c r="AZ17" s="6">
        <f t="shared" si="8"/>
        <v>0</v>
      </c>
      <c r="BA17" s="6">
        <f t="shared" si="8"/>
        <v>0</v>
      </c>
      <c r="BB17" s="6">
        <f t="shared" si="8"/>
        <v>0.5</v>
      </c>
      <c r="BC17" s="6">
        <f t="shared" si="8"/>
        <v>0.5</v>
      </c>
      <c r="BD17" s="6">
        <f t="shared" si="8"/>
        <v>0.5</v>
      </c>
      <c r="BE17" s="6">
        <f t="shared" si="8"/>
        <v>0.5</v>
      </c>
      <c r="BF17" s="6">
        <f t="shared" si="8"/>
        <v>0.5</v>
      </c>
      <c r="BG17" s="6">
        <f t="shared" si="8"/>
        <v>0.5</v>
      </c>
      <c r="BH17" s="6">
        <f t="shared" si="8"/>
        <v>0.5</v>
      </c>
      <c r="BI17" s="6">
        <f t="shared" si="8"/>
        <v>0.5</v>
      </c>
      <c r="BJ17" s="6">
        <f t="shared" si="8"/>
        <v>0.5</v>
      </c>
      <c r="BK17" s="6">
        <f t="shared" si="8"/>
        <v>0.5</v>
      </c>
      <c r="BL17" s="19">
        <f t="shared" si="6"/>
        <v>23</v>
      </c>
      <c r="BM17" s="27">
        <f>DAY(EOMONTH(SET_YEARSTARTDATE,11))</f>
        <v>31</v>
      </c>
    </row>
    <row r="18" spans="1:65" ht="23.1" customHeight="1" x14ac:dyDescent="0.3">
      <c r="A18" s="28"/>
      <c r="BL18" s="19">
        <f>SUM(BL6:BL17)</f>
        <v>252</v>
      </c>
      <c r="BM18" s="19">
        <f>SUM(BM6:BM17)</f>
        <v>365</v>
      </c>
    </row>
    <row r="19" spans="1:65" ht="23.25" customHeight="1" x14ac:dyDescent="0.3">
      <c r="BL19" s="4"/>
    </row>
    <row r="20" spans="1:65" ht="23.25" customHeight="1" x14ac:dyDescent="0.3">
      <c r="BL20" s="4"/>
    </row>
    <row r="21" spans="1:65" ht="23.25" customHeight="1" x14ac:dyDescent="0.3">
      <c r="BL21" s="4"/>
    </row>
  </sheetData>
  <sheetProtection algorithmName="SHA-512" hashValue="PFS790bbGwewsst51ms11SzOqXJPhHgxuutmAGL93AojdiySLULIULgOyuQcnJXQp5Yipti0vAHem+O/44TNOg==" saltValue="5pieFv799zwkiRinaNOLwg==" spinCount="100000" sheet="1" objects="1" scenarios="1" selectLockedCells="1" selectUnlockedCells="1"/>
  <mergeCells count="32">
    <mergeCell ref="BH4:BI4"/>
    <mergeCell ref="BJ4:BK4"/>
    <mergeCell ref="AV4:AW4"/>
    <mergeCell ref="AX4:AY4"/>
    <mergeCell ref="AZ4:BA4"/>
    <mergeCell ref="BB4:BC4"/>
    <mergeCell ref="BD4:BE4"/>
    <mergeCell ref="BF4:BG4"/>
    <mergeCell ref="AT4:AU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honeticPr fontId="10" type="noConversion"/>
  <conditionalFormatting sqref="B6:BK17">
    <cfRule type="expression" dxfId="3" priority="1">
      <formula>(INDEX($A$3:$BK$17,ROW()-2,1)+INDEX($A$3:$BK$17,1,COLUMN())-1)&gt;=(INDEX($A$3:$BK$17,ROW()-1,1))</formula>
    </cfRule>
    <cfRule type="expression" dxfId="2" priority="3">
      <formula>WEEKDAY(INDEX($A$3:$BK$17,ROW()-2,1)+INDEX($A$3:$BK$17,1,COLUMN())-1)=7</formula>
    </cfRule>
    <cfRule type="expression" dxfId="1" priority="4">
      <formula>WEEKDAY(INDEX($A$3:$BK$17,ROW()-2,1)+INDEX($A$3:$BK$17,1,COLUMN())-1)=1</formula>
    </cfRule>
  </conditionalFormatting>
  <conditionalFormatting sqref="B6:BK17">
    <cfRule type="expression" dxfId="0" priority="2">
      <formula>COUNTIF(SET_HOLYDAYLIST,INDEX($A$3:$BK$17,ROW()-2,1)+INDEX($A$3:$BK$17,1,COLUMN())-1)&gt;0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63"/>
  <sheetViews>
    <sheetView zoomScaleNormal="100" workbookViewId="0">
      <selection activeCell="B2" sqref="B2"/>
    </sheetView>
  </sheetViews>
  <sheetFormatPr defaultRowHeight="13.5" x14ac:dyDescent="0.3"/>
  <cols>
    <col min="1" max="1" width="22.125" style="1" customWidth="1"/>
    <col min="2" max="2" width="19.5" style="1" customWidth="1"/>
    <col min="3" max="3" width="3.875" style="1" customWidth="1"/>
    <col min="4" max="4" width="15.25" style="1" bestFit="1" customWidth="1"/>
    <col min="5" max="5" width="14.75" style="1" customWidth="1"/>
    <col min="6" max="6" width="68.125" style="1" customWidth="1"/>
    <col min="7" max="16384" width="9" style="1"/>
  </cols>
  <sheetData>
    <row r="1" spans="1:6" x14ac:dyDescent="0.3">
      <c r="A1" s="162" t="s">
        <v>100</v>
      </c>
      <c r="B1" s="163">
        <v>2017</v>
      </c>
      <c r="D1" s="3" t="s">
        <v>65</v>
      </c>
      <c r="E1" s="3" t="s">
        <v>64</v>
      </c>
      <c r="F1" s="3" t="s">
        <v>61</v>
      </c>
    </row>
    <row r="2" spans="1:6" x14ac:dyDescent="0.3">
      <c r="A2" s="29" t="s">
        <v>99</v>
      </c>
      <c r="B2" s="25">
        <f>설정!$C$3</f>
        <v>2021</v>
      </c>
      <c r="D2" s="19" t="s">
        <v>62</v>
      </c>
      <c r="E2" s="2" t="s">
        <v>63</v>
      </c>
      <c r="F2" s="2" t="s">
        <v>77</v>
      </c>
    </row>
    <row r="3" spans="1:6" x14ac:dyDescent="0.3">
      <c r="A3" s="30" t="s">
        <v>98</v>
      </c>
      <c r="B3" s="33">
        <f>DATE($B$2,1,1)</f>
        <v>44197</v>
      </c>
      <c r="D3" s="19" t="s">
        <v>72</v>
      </c>
      <c r="E3" s="2" t="s">
        <v>104</v>
      </c>
      <c r="F3" s="2" t="s">
        <v>160</v>
      </c>
    </row>
    <row r="4" spans="1:6" x14ac:dyDescent="0.3">
      <c r="A4" s="29"/>
      <c r="B4" s="8"/>
      <c r="D4" s="19" t="s">
        <v>73</v>
      </c>
      <c r="E4" s="2" t="s">
        <v>105</v>
      </c>
      <c r="F4" s="2" t="s">
        <v>159</v>
      </c>
    </row>
    <row r="5" spans="1:6" x14ac:dyDescent="0.3">
      <c r="A5" s="34"/>
      <c r="B5" s="35"/>
      <c r="D5" s="19" t="s">
        <v>71</v>
      </c>
      <c r="E5" s="2" t="s">
        <v>106</v>
      </c>
      <c r="F5" s="2" t="s">
        <v>111</v>
      </c>
    </row>
    <row r="6" spans="1:6" x14ac:dyDescent="0.3">
      <c r="A6" s="36" t="s">
        <v>141</v>
      </c>
      <c r="B6" s="38">
        <f>DATE($B$2,1,1)</f>
        <v>44197</v>
      </c>
      <c r="D6" s="19" t="s">
        <v>79</v>
      </c>
      <c r="E6" s="2" t="s">
        <v>107</v>
      </c>
      <c r="F6" s="2" t="s">
        <v>78</v>
      </c>
    </row>
    <row r="7" spans="1:6" x14ac:dyDescent="0.3">
      <c r="A7" s="36" t="s">
        <v>141</v>
      </c>
      <c r="B7" s="38">
        <f>DATE($B$2,2,1)</f>
        <v>44228</v>
      </c>
      <c r="D7" s="19" t="s">
        <v>70</v>
      </c>
      <c r="E7" s="2"/>
      <c r="F7" s="2" t="s">
        <v>108</v>
      </c>
    </row>
    <row r="8" spans="1:6" x14ac:dyDescent="0.3">
      <c r="A8" s="36" t="s">
        <v>141</v>
      </c>
      <c r="B8" s="38">
        <f>DATE($B$2,3,1)</f>
        <v>44256</v>
      </c>
      <c r="D8" s="19" t="s">
        <v>80</v>
      </c>
      <c r="E8" s="2"/>
      <c r="F8" s="2" t="s">
        <v>96</v>
      </c>
    </row>
    <row r="9" spans="1:6" x14ac:dyDescent="0.3">
      <c r="A9" s="36" t="s">
        <v>141</v>
      </c>
      <c r="B9" s="38">
        <f>DATE($B$2,4,1)</f>
        <v>44287</v>
      </c>
      <c r="D9" s="19" t="s">
        <v>102</v>
      </c>
      <c r="E9" s="2"/>
      <c r="F9" s="2" t="s">
        <v>97</v>
      </c>
    </row>
    <row r="10" spans="1:6" x14ac:dyDescent="0.3">
      <c r="A10" s="36" t="s">
        <v>141</v>
      </c>
      <c r="B10" s="38">
        <f>DATE($B$2,5,1)</f>
        <v>44317</v>
      </c>
      <c r="D10" s="19" t="s">
        <v>103</v>
      </c>
      <c r="E10" s="2"/>
      <c r="F10" s="2" t="s">
        <v>101</v>
      </c>
    </row>
    <row r="11" spans="1:6" x14ac:dyDescent="0.3">
      <c r="A11" s="36" t="s">
        <v>141</v>
      </c>
      <c r="B11" s="38">
        <f>DATE($B$2,6,1)</f>
        <v>44348</v>
      </c>
    </row>
    <row r="12" spans="1:6" x14ac:dyDescent="0.3">
      <c r="A12" s="36" t="s">
        <v>141</v>
      </c>
      <c r="B12" s="38">
        <f>DATE($B$2,7,1)</f>
        <v>44378</v>
      </c>
    </row>
    <row r="13" spans="1:6" x14ac:dyDescent="0.3">
      <c r="A13" s="36" t="s">
        <v>141</v>
      </c>
      <c r="B13" s="38">
        <f>DATE($B$2,8,1)</f>
        <v>44409</v>
      </c>
      <c r="D13" s="3" t="s">
        <v>75</v>
      </c>
      <c r="E13" s="3" t="s">
        <v>76</v>
      </c>
      <c r="F13" s="3" t="s">
        <v>74</v>
      </c>
    </row>
    <row r="14" spans="1:6" x14ac:dyDescent="0.3">
      <c r="A14" s="36" t="s">
        <v>141</v>
      </c>
      <c r="B14" s="38">
        <f>DATE($B$2,9,1)</f>
        <v>44440</v>
      </c>
      <c r="D14" s="19" t="s">
        <v>66</v>
      </c>
      <c r="E14" s="2" t="s">
        <v>163</v>
      </c>
      <c r="F14" s="2" t="s">
        <v>81</v>
      </c>
    </row>
    <row r="15" spans="1:6" x14ac:dyDescent="0.3">
      <c r="A15" s="36" t="s">
        <v>141</v>
      </c>
      <c r="B15" s="38">
        <f>DATE($B$2,10,1)</f>
        <v>44470</v>
      </c>
      <c r="D15" s="19" t="s">
        <v>67</v>
      </c>
      <c r="E15" s="2" t="s">
        <v>163</v>
      </c>
      <c r="F15" s="2" t="s">
        <v>157</v>
      </c>
    </row>
    <row r="16" spans="1:6" x14ac:dyDescent="0.3">
      <c r="A16" s="36" t="s">
        <v>141</v>
      </c>
      <c r="B16" s="38">
        <f>DATE($B$2,11,1)</f>
        <v>44501</v>
      </c>
      <c r="D16" s="19" t="s">
        <v>69</v>
      </c>
      <c r="E16" s="2" t="s">
        <v>163</v>
      </c>
      <c r="F16" s="2" t="s">
        <v>91</v>
      </c>
    </row>
    <row r="17" spans="1:6" x14ac:dyDescent="0.3">
      <c r="A17" s="36" t="s">
        <v>141</v>
      </c>
      <c r="B17" s="38">
        <f>DATE($B$2,12,1)</f>
        <v>44531</v>
      </c>
      <c r="D17" s="19" t="s">
        <v>68</v>
      </c>
      <c r="E17" s="2" t="s">
        <v>163</v>
      </c>
      <c r="F17" s="2" t="s">
        <v>92</v>
      </c>
    </row>
    <row r="18" spans="1:6" x14ac:dyDescent="0.3">
      <c r="A18" s="36" t="s">
        <v>142</v>
      </c>
      <c r="B18" s="38">
        <f>DATE($B$2,2,1)-1</f>
        <v>44227</v>
      </c>
    </row>
    <row r="19" spans="1:6" x14ac:dyDescent="0.3">
      <c r="A19" s="36" t="s">
        <v>142</v>
      </c>
      <c r="B19" s="38">
        <f>DATE($B$2,3,1)-1</f>
        <v>44255</v>
      </c>
      <c r="D19" s="19"/>
      <c r="E19" s="2"/>
      <c r="F19" s="2"/>
    </row>
    <row r="20" spans="1:6" x14ac:dyDescent="0.3">
      <c r="A20" s="36" t="s">
        <v>142</v>
      </c>
      <c r="B20" s="38">
        <f>DATE($B$2,4,1)-1</f>
        <v>44286</v>
      </c>
      <c r="D20" s="19"/>
      <c r="E20" s="2"/>
      <c r="F20" s="2"/>
    </row>
    <row r="21" spans="1:6" x14ac:dyDescent="0.3">
      <c r="A21" s="36" t="s">
        <v>142</v>
      </c>
      <c r="B21" s="38">
        <f>DATE($B$2,5,1)-1</f>
        <v>44316</v>
      </c>
      <c r="D21" s="19"/>
      <c r="E21" s="2"/>
      <c r="F21" s="2"/>
    </row>
    <row r="22" spans="1:6" x14ac:dyDescent="0.3">
      <c r="A22" s="36" t="s">
        <v>142</v>
      </c>
      <c r="B22" s="38">
        <f>DATE($B$2,6,1)-1</f>
        <v>44347</v>
      </c>
      <c r="D22" s="19"/>
      <c r="E22" s="2"/>
      <c r="F22" s="2"/>
    </row>
    <row r="23" spans="1:6" x14ac:dyDescent="0.3">
      <c r="A23" s="36" t="s">
        <v>142</v>
      </c>
      <c r="B23" s="38">
        <f>DATE($B$2,7,1)-1</f>
        <v>44377</v>
      </c>
    </row>
    <row r="24" spans="1:6" x14ac:dyDescent="0.3">
      <c r="A24" s="36" t="s">
        <v>142</v>
      </c>
      <c r="B24" s="38">
        <f>DATE($B$2,8,1)-1</f>
        <v>44408</v>
      </c>
    </row>
    <row r="25" spans="1:6" x14ac:dyDescent="0.3">
      <c r="A25" s="36" t="s">
        <v>142</v>
      </c>
      <c r="B25" s="38">
        <f>DATE($B$2,9,1)-1</f>
        <v>44439</v>
      </c>
    </row>
    <row r="26" spans="1:6" x14ac:dyDescent="0.3">
      <c r="A26" s="36" t="s">
        <v>142</v>
      </c>
      <c r="B26" s="38">
        <f>DATE($B$2,10,1)-1</f>
        <v>44469</v>
      </c>
    </row>
    <row r="27" spans="1:6" x14ac:dyDescent="0.3">
      <c r="A27" s="36" t="s">
        <v>142</v>
      </c>
      <c r="B27" s="38">
        <f>DATE($B$2,11,1)-1</f>
        <v>44500</v>
      </c>
    </row>
    <row r="28" spans="1:6" x14ac:dyDescent="0.3">
      <c r="A28" s="36" t="s">
        <v>142</v>
      </c>
      <c r="B28" s="38">
        <f>DATE($B$2,12,1)-1</f>
        <v>44530</v>
      </c>
    </row>
    <row r="29" spans="1:6" x14ac:dyDescent="0.3">
      <c r="A29" s="36" t="s">
        <v>142</v>
      </c>
      <c r="B29" s="38">
        <f>DATE($B$2+1,1,1)-1</f>
        <v>44561</v>
      </c>
    </row>
    <row r="30" spans="1:6" x14ac:dyDescent="0.3">
      <c r="A30" s="36" t="s">
        <v>143</v>
      </c>
      <c r="B30" s="39">
        <f>DAY(DATE($B$2,2,1)-1)</f>
        <v>31</v>
      </c>
    </row>
    <row r="31" spans="1:6" x14ac:dyDescent="0.3">
      <c r="A31" s="36" t="s">
        <v>143</v>
      </c>
      <c r="B31" s="39">
        <f>DAY(DATE($B$2,3,1)-1)</f>
        <v>28</v>
      </c>
    </row>
    <row r="32" spans="1:6" x14ac:dyDescent="0.3">
      <c r="A32" s="36" t="s">
        <v>143</v>
      </c>
      <c r="B32" s="39">
        <f>DAY(DATE($B$2,4,1)-1)</f>
        <v>31</v>
      </c>
    </row>
    <row r="33" spans="1:2" x14ac:dyDescent="0.3">
      <c r="A33" s="36" t="s">
        <v>143</v>
      </c>
      <c r="B33" s="39">
        <f>DAY(DATE($B$2,5,1)-1)</f>
        <v>30</v>
      </c>
    </row>
    <row r="34" spans="1:2" x14ac:dyDescent="0.3">
      <c r="A34" s="36" t="s">
        <v>143</v>
      </c>
      <c r="B34" s="39">
        <f>DAY(DATE($B$2,6,1)-1)</f>
        <v>31</v>
      </c>
    </row>
    <row r="35" spans="1:2" x14ac:dyDescent="0.3">
      <c r="A35" s="36" t="s">
        <v>143</v>
      </c>
      <c r="B35" s="39">
        <f>DAY(DATE($B$2,7,1)-1)</f>
        <v>30</v>
      </c>
    </row>
    <row r="36" spans="1:2" x14ac:dyDescent="0.3">
      <c r="A36" s="36" t="s">
        <v>143</v>
      </c>
      <c r="B36" s="39">
        <f>DAY(DATE($B$2,8,1)-1)</f>
        <v>31</v>
      </c>
    </row>
    <row r="37" spans="1:2" x14ac:dyDescent="0.3">
      <c r="A37" s="36" t="s">
        <v>143</v>
      </c>
      <c r="B37" s="39">
        <f>DAY(DATE($B$2,9,1)-1)</f>
        <v>31</v>
      </c>
    </row>
    <row r="38" spans="1:2" x14ac:dyDescent="0.3">
      <c r="A38" s="36" t="s">
        <v>143</v>
      </c>
      <c r="B38" s="39">
        <f>DAY(DATE($B$2,10,1)-1)</f>
        <v>30</v>
      </c>
    </row>
    <row r="39" spans="1:2" x14ac:dyDescent="0.3">
      <c r="A39" s="36" t="s">
        <v>143</v>
      </c>
      <c r="B39" s="39">
        <f>DAY(DATE($B$2,11,1)-1)</f>
        <v>31</v>
      </c>
    </row>
    <row r="40" spans="1:2" x14ac:dyDescent="0.3">
      <c r="A40" s="36" t="s">
        <v>143</v>
      </c>
      <c r="B40" s="39">
        <f>DAY(DATE($B$2,12,1)-1)</f>
        <v>30</v>
      </c>
    </row>
    <row r="41" spans="1:2" x14ac:dyDescent="0.3">
      <c r="A41" s="36" t="s">
        <v>143</v>
      </c>
      <c r="B41" s="39">
        <f>DAY(DATE($B$2+1,1,1)-1)</f>
        <v>31</v>
      </c>
    </row>
    <row r="42" spans="1:2" x14ac:dyDescent="0.3">
      <c r="A42" s="29"/>
      <c r="B42" s="8"/>
    </row>
    <row r="43" spans="1:2" x14ac:dyDescent="0.3">
      <c r="A43" s="29" t="s">
        <v>114</v>
      </c>
      <c r="B43" s="8" t="s">
        <v>113</v>
      </c>
    </row>
    <row r="44" spans="1:2" x14ac:dyDescent="0.3">
      <c r="A44" s="29" t="s">
        <v>90</v>
      </c>
      <c r="B44" s="8" t="s">
        <v>85</v>
      </c>
    </row>
    <row r="45" spans="1:2" x14ac:dyDescent="0.3">
      <c r="A45" s="29" t="s">
        <v>88</v>
      </c>
      <c r="B45" s="8" t="s">
        <v>87</v>
      </c>
    </row>
    <row r="46" spans="1:2" x14ac:dyDescent="0.3">
      <c r="A46" s="29" t="s">
        <v>89</v>
      </c>
      <c r="B46" s="8" t="s">
        <v>86</v>
      </c>
    </row>
    <row r="47" spans="1:2" x14ac:dyDescent="0.3">
      <c r="A47" s="29" t="s">
        <v>164</v>
      </c>
      <c r="B47" s="8" t="s">
        <v>158</v>
      </c>
    </row>
    <row r="48" spans="1:2" x14ac:dyDescent="0.3">
      <c r="A48" s="29" t="s">
        <v>84</v>
      </c>
      <c r="B48" s="8" t="s">
        <v>156</v>
      </c>
    </row>
    <row r="49" spans="1:2" x14ac:dyDescent="0.3">
      <c r="A49" s="29" t="s">
        <v>82</v>
      </c>
      <c r="B49" s="8" t="s">
        <v>83</v>
      </c>
    </row>
    <row r="50" spans="1:2" x14ac:dyDescent="0.3">
      <c r="A50" s="29" t="s">
        <v>116</v>
      </c>
      <c r="B50" s="8" t="s">
        <v>115</v>
      </c>
    </row>
    <row r="51" spans="1:2" x14ac:dyDescent="0.3">
      <c r="A51" s="29" t="s">
        <v>118</v>
      </c>
      <c r="B51" s="8" t="s">
        <v>117</v>
      </c>
    </row>
    <row r="52" spans="1:2" x14ac:dyDescent="0.3">
      <c r="A52" s="29" t="s">
        <v>119</v>
      </c>
      <c r="B52" s="8" t="s">
        <v>145</v>
      </c>
    </row>
    <row r="53" spans="1:2" x14ac:dyDescent="0.3">
      <c r="A53" s="29" t="s">
        <v>120</v>
      </c>
      <c r="B53" s="8" t="s">
        <v>130</v>
      </c>
    </row>
    <row r="54" spans="1:2" x14ac:dyDescent="0.3">
      <c r="A54" s="29" t="s">
        <v>121</v>
      </c>
      <c r="B54" s="8" t="s">
        <v>131</v>
      </c>
    </row>
    <row r="55" spans="1:2" x14ac:dyDescent="0.3">
      <c r="A55" s="29" t="s">
        <v>122</v>
      </c>
      <c r="B55" s="8" t="s">
        <v>132</v>
      </c>
    </row>
    <row r="56" spans="1:2" x14ac:dyDescent="0.3">
      <c r="A56" s="29" t="s">
        <v>123</v>
      </c>
      <c r="B56" s="8" t="s">
        <v>133</v>
      </c>
    </row>
    <row r="57" spans="1:2" x14ac:dyDescent="0.3">
      <c r="A57" s="29" t="s">
        <v>124</v>
      </c>
      <c r="B57" s="8" t="s">
        <v>134</v>
      </c>
    </row>
    <row r="58" spans="1:2" x14ac:dyDescent="0.3">
      <c r="A58" s="29" t="s">
        <v>125</v>
      </c>
      <c r="B58" s="8" t="s">
        <v>135</v>
      </c>
    </row>
    <row r="59" spans="1:2" x14ac:dyDescent="0.3">
      <c r="A59" s="29" t="s">
        <v>126</v>
      </c>
      <c r="B59" s="8" t="s">
        <v>136</v>
      </c>
    </row>
    <row r="60" spans="1:2" x14ac:dyDescent="0.3">
      <c r="A60" s="29" t="s">
        <v>127</v>
      </c>
      <c r="B60" s="8" t="s">
        <v>137</v>
      </c>
    </row>
    <row r="61" spans="1:2" x14ac:dyDescent="0.3">
      <c r="A61" s="29" t="s">
        <v>128</v>
      </c>
      <c r="B61" s="8" t="s">
        <v>138</v>
      </c>
    </row>
    <row r="62" spans="1:2" x14ac:dyDescent="0.3">
      <c r="A62" s="29" t="s">
        <v>129</v>
      </c>
      <c r="B62" s="8" t="s">
        <v>139</v>
      </c>
    </row>
    <row r="63" spans="1:2" x14ac:dyDescent="0.3">
      <c r="A63" s="29" t="s">
        <v>94</v>
      </c>
      <c r="B63" s="8" t="s">
        <v>95</v>
      </c>
    </row>
  </sheetData>
  <sheetProtection algorithmName="SHA-512" hashValue="+1/mHZ5Wls0vryiwjLTlS0Po0UufVT97k3ye+c1gRk+v4uDZwof6FkiN2dCk8Bgv0Ngso0lz3+MDXKjLC+ZzBA==" saltValue="/pkhLBwyhaRlhz+8hri5iw==" spinCount="100000" sheet="1" objects="1" scenarios="1" selectLockedCells="1" selectUnlockedCells="1"/>
  <mergeCells count="1">
    <mergeCell ref="A1:B1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45"/>
  <sheetViews>
    <sheetView workbookViewId="0">
      <selection activeCell="J6" sqref="J6:J10"/>
    </sheetView>
  </sheetViews>
  <sheetFormatPr defaultRowHeight="16.5" x14ac:dyDescent="0.3"/>
  <cols>
    <col min="4" max="4" width="2.25" customWidth="1"/>
    <col min="5" max="5" width="4.625" customWidth="1"/>
    <col min="6" max="6" width="9.875" bestFit="1" customWidth="1"/>
    <col min="7" max="7" width="10.125" bestFit="1" customWidth="1"/>
    <col min="8" max="8" width="2.625" customWidth="1"/>
    <col min="9" max="9" width="13.75" customWidth="1"/>
    <col min="10" max="10" width="4.375" bestFit="1" customWidth="1"/>
    <col min="11" max="11" width="8.125" customWidth="1"/>
  </cols>
  <sheetData>
    <row r="2" spans="2:11" ht="17.25" thickBot="1" x14ac:dyDescent="0.35"/>
    <row r="3" spans="2:11" x14ac:dyDescent="0.3">
      <c r="B3" s="65" t="s">
        <v>144</v>
      </c>
      <c r="C3" s="69">
        <v>2021</v>
      </c>
      <c r="E3" s="164" t="s">
        <v>140</v>
      </c>
      <c r="F3" s="164"/>
      <c r="G3" s="164"/>
      <c r="I3" s="162" t="s">
        <v>59</v>
      </c>
      <c r="J3" s="163"/>
      <c r="K3" s="165"/>
    </row>
    <row r="4" spans="2:11" x14ac:dyDescent="0.3">
      <c r="B4" s="61"/>
      <c r="C4" s="61"/>
      <c r="E4" s="65" t="s">
        <v>150</v>
      </c>
      <c r="F4" s="65" t="s">
        <v>148</v>
      </c>
      <c r="G4" s="65" t="s">
        <v>149</v>
      </c>
      <c r="I4" s="62" t="s">
        <v>155</v>
      </c>
      <c r="J4" s="63" t="s">
        <v>154</v>
      </c>
      <c r="K4" s="64" t="s">
        <v>153</v>
      </c>
    </row>
    <row r="5" spans="2:11" x14ac:dyDescent="0.3">
      <c r="E5" s="19">
        <v>1</v>
      </c>
      <c r="F5" s="66">
        <f>DATE(기준!$B$2,1,1)</f>
        <v>44197</v>
      </c>
      <c r="G5" s="8" t="s">
        <v>51</v>
      </c>
      <c r="I5" s="31" t="s">
        <v>52</v>
      </c>
      <c r="J5" s="24">
        <v>1</v>
      </c>
      <c r="K5" s="10">
        <v>0</v>
      </c>
    </row>
    <row r="6" spans="2:11" x14ac:dyDescent="0.3">
      <c r="E6" s="19">
        <v>2</v>
      </c>
      <c r="F6" s="66">
        <f>DATE(기준!$B$2,3,1)</f>
        <v>44256</v>
      </c>
      <c r="G6" s="8" t="s">
        <v>17</v>
      </c>
      <c r="I6" s="21" t="s">
        <v>53</v>
      </c>
      <c r="J6" s="37">
        <v>2</v>
      </c>
      <c r="K6" s="71">
        <v>0.5</v>
      </c>
    </row>
    <row r="7" spans="2:11" x14ac:dyDescent="0.3">
      <c r="E7" s="19">
        <v>3</v>
      </c>
      <c r="F7" s="66">
        <f>DATE(기준!$B$2,5,1)</f>
        <v>44317</v>
      </c>
      <c r="G7" s="8" t="s">
        <v>18</v>
      </c>
      <c r="I7" s="21" t="s">
        <v>54</v>
      </c>
      <c r="J7" s="37">
        <v>3</v>
      </c>
      <c r="K7" s="71">
        <v>0.5</v>
      </c>
    </row>
    <row r="8" spans="2:11" x14ac:dyDescent="0.3">
      <c r="E8" s="19">
        <v>4</v>
      </c>
      <c r="F8" s="66">
        <f>DATE(기준!$B$2,5,5)</f>
        <v>44321</v>
      </c>
      <c r="G8" s="8" t="s">
        <v>22</v>
      </c>
      <c r="I8" s="21" t="s">
        <v>55</v>
      </c>
      <c r="J8" s="37">
        <v>4</v>
      </c>
      <c r="K8" s="71">
        <v>0.5</v>
      </c>
    </row>
    <row r="9" spans="2:11" x14ac:dyDescent="0.3">
      <c r="E9" s="19">
        <v>5</v>
      </c>
      <c r="F9" s="66">
        <f>DATE(기준!$B$2,6,6)</f>
        <v>44353</v>
      </c>
      <c r="G9" s="8" t="s">
        <v>19</v>
      </c>
      <c r="I9" s="21" t="s">
        <v>56</v>
      </c>
      <c r="J9" s="37">
        <v>5</v>
      </c>
      <c r="K9" s="71">
        <v>0.5</v>
      </c>
    </row>
    <row r="10" spans="2:11" x14ac:dyDescent="0.3">
      <c r="E10" s="19">
        <v>6</v>
      </c>
      <c r="F10" s="66">
        <f>DATE(기준!$B$2,8,15)</f>
        <v>44423</v>
      </c>
      <c r="G10" s="8" t="s">
        <v>20</v>
      </c>
      <c r="I10" s="21" t="s">
        <v>57</v>
      </c>
      <c r="J10" s="37">
        <v>6</v>
      </c>
      <c r="K10" s="71">
        <v>0.5</v>
      </c>
    </row>
    <row r="11" spans="2:11" ht="17.25" thickBot="1" x14ac:dyDescent="0.35">
      <c r="E11" s="19">
        <v>7</v>
      </c>
      <c r="F11" s="66">
        <f>DATE(기준!$B$2,10,3)</f>
        <v>44472</v>
      </c>
      <c r="G11" s="8" t="s">
        <v>23</v>
      </c>
      <c r="I11" s="22" t="s">
        <v>58</v>
      </c>
      <c r="J11" s="20">
        <v>7</v>
      </c>
      <c r="K11" s="11">
        <v>0</v>
      </c>
    </row>
    <row r="12" spans="2:11" x14ac:dyDescent="0.3">
      <c r="E12" s="19">
        <v>8</v>
      </c>
      <c r="F12" s="66">
        <f>DATE(기준!$B$2,10,9)</f>
        <v>44478</v>
      </c>
      <c r="G12" s="8" t="s">
        <v>24</v>
      </c>
      <c r="I12" s="162" t="s">
        <v>110</v>
      </c>
      <c r="J12" s="163"/>
      <c r="K12" s="165"/>
    </row>
    <row r="13" spans="2:11" x14ac:dyDescent="0.3">
      <c r="E13" s="19">
        <v>9</v>
      </c>
      <c r="F13" s="66">
        <f>DATE(기준!$B$2,12,25)</f>
        <v>44555</v>
      </c>
      <c r="G13" s="8" t="s">
        <v>25</v>
      </c>
      <c r="I13" s="12" t="s">
        <v>162</v>
      </c>
      <c r="J13" s="23"/>
      <c r="K13" s="9"/>
    </row>
    <row r="14" spans="2:11" x14ac:dyDescent="0.3">
      <c r="E14" s="19">
        <v>10</v>
      </c>
      <c r="F14" s="67">
        <v>44335</v>
      </c>
      <c r="G14" s="70" t="s">
        <v>50</v>
      </c>
      <c r="I14" s="12" t="s">
        <v>11</v>
      </c>
      <c r="J14" s="23" t="s">
        <v>8</v>
      </c>
      <c r="K14" s="9"/>
    </row>
    <row r="15" spans="2:11" x14ac:dyDescent="0.3">
      <c r="E15" s="19">
        <v>11</v>
      </c>
      <c r="F15" s="67">
        <v>44238</v>
      </c>
      <c r="G15" s="70" t="s">
        <v>16</v>
      </c>
      <c r="I15" s="12" t="s">
        <v>10</v>
      </c>
      <c r="J15" s="23" t="s">
        <v>9</v>
      </c>
      <c r="K15" s="9"/>
    </row>
    <row r="16" spans="2:11" x14ac:dyDescent="0.3">
      <c r="E16" s="19">
        <v>12</v>
      </c>
      <c r="F16" s="67">
        <v>44239</v>
      </c>
      <c r="G16" s="70" t="s">
        <v>16</v>
      </c>
      <c r="I16" s="12" t="s">
        <v>6</v>
      </c>
      <c r="J16" s="23" t="s">
        <v>4</v>
      </c>
      <c r="K16" s="10">
        <v>1</v>
      </c>
    </row>
    <row r="17" spans="5:11" x14ac:dyDescent="0.3">
      <c r="E17" s="19">
        <v>13</v>
      </c>
      <c r="F17" s="67">
        <v>44240</v>
      </c>
      <c r="G17" s="70" t="s">
        <v>16</v>
      </c>
      <c r="I17" s="12" t="s">
        <v>166</v>
      </c>
      <c r="J17" s="23" t="s">
        <v>165</v>
      </c>
      <c r="K17" s="10">
        <v>1</v>
      </c>
    </row>
    <row r="18" spans="5:11" x14ac:dyDescent="0.3">
      <c r="E18" s="19">
        <v>14</v>
      </c>
      <c r="F18" s="67">
        <v>44459</v>
      </c>
      <c r="G18" s="70" t="s">
        <v>21</v>
      </c>
      <c r="I18" s="12" t="s">
        <v>14</v>
      </c>
      <c r="J18" s="23" t="s">
        <v>5</v>
      </c>
      <c r="K18" s="10">
        <v>1</v>
      </c>
    </row>
    <row r="19" spans="5:11" x14ac:dyDescent="0.3">
      <c r="E19" s="19">
        <v>15</v>
      </c>
      <c r="F19" s="67">
        <v>44460</v>
      </c>
      <c r="G19" s="70" t="s">
        <v>21</v>
      </c>
      <c r="I19" s="12" t="s">
        <v>13</v>
      </c>
      <c r="J19" s="23" t="s">
        <v>12</v>
      </c>
      <c r="K19" s="10">
        <v>0.5</v>
      </c>
    </row>
    <row r="20" spans="5:11" x14ac:dyDescent="0.3">
      <c r="E20" s="19">
        <v>16</v>
      </c>
      <c r="F20" s="67">
        <v>44461</v>
      </c>
      <c r="G20" s="70" t="s">
        <v>21</v>
      </c>
      <c r="I20" s="12" t="s">
        <v>152</v>
      </c>
      <c r="J20" s="23" t="s">
        <v>1</v>
      </c>
      <c r="K20" s="9"/>
    </row>
    <row r="21" spans="5:11" x14ac:dyDescent="0.3">
      <c r="E21" s="19">
        <v>17</v>
      </c>
      <c r="F21" s="67"/>
      <c r="G21" s="70"/>
      <c r="I21" s="12" t="s">
        <v>151</v>
      </c>
      <c r="J21" s="23" t="s">
        <v>2</v>
      </c>
      <c r="K21" s="9"/>
    </row>
    <row r="22" spans="5:11" x14ac:dyDescent="0.3">
      <c r="E22" s="19">
        <v>18</v>
      </c>
      <c r="F22" s="67"/>
      <c r="G22" s="70"/>
      <c r="I22" s="12" t="s">
        <v>151</v>
      </c>
      <c r="J22" s="23" t="s">
        <v>3</v>
      </c>
      <c r="K22" s="9"/>
    </row>
    <row r="23" spans="5:11" x14ac:dyDescent="0.3">
      <c r="E23" s="19">
        <v>19</v>
      </c>
      <c r="F23" s="67"/>
      <c r="G23" s="70"/>
      <c r="I23" s="12" t="s">
        <v>151</v>
      </c>
      <c r="J23" s="23" t="s">
        <v>15</v>
      </c>
      <c r="K23" s="9"/>
    </row>
    <row r="24" spans="5:11" x14ac:dyDescent="0.3">
      <c r="E24" s="19">
        <v>20</v>
      </c>
      <c r="F24" s="67"/>
      <c r="G24" s="70"/>
      <c r="I24" s="12" t="s">
        <v>151</v>
      </c>
      <c r="J24" s="23" t="s">
        <v>28</v>
      </c>
      <c r="K24" s="9"/>
    </row>
    <row r="25" spans="5:11" x14ac:dyDescent="0.3">
      <c r="E25" s="19">
        <v>21</v>
      </c>
      <c r="F25" s="67"/>
      <c r="G25" s="70"/>
      <c r="I25" s="12" t="s">
        <v>151</v>
      </c>
      <c r="J25" s="23" t="s">
        <v>29</v>
      </c>
      <c r="K25" s="9"/>
    </row>
    <row r="26" spans="5:11" x14ac:dyDescent="0.3">
      <c r="E26" s="19">
        <v>22</v>
      </c>
      <c r="F26" s="67"/>
      <c r="G26" s="70"/>
      <c r="I26" s="12" t="s">
        <v>151</v>
      </c>
      <c r="J26" s="23" t="s">
        <v>30</v>
      </c>
      <c r="K26" s="9"/>
    </row>
    <row r="27" spans="5:11" x14ac:dyDescent="0.3">
      <c r="E27" s="19">
        <v>23</v>
      </c>
      <c r="F27" s="67"/>
      <c r="G27" s="70"/>
      <c r="I27" s="12" t="s">
        <v>151</v>
      </c>
      <c r="J27" s="23" t="s">
        <v>31</v>
      </c>
      <c r="K27" s="9"/>
    </row>
    <row r="28" spans="5:11" x14ac:dyDescent="0.3">
      <c r="E28" s="19">
        <v>24</v>
      </c>
      <c r="F28" s="67"/>
      <c r="G28" s="70"/>
      <c r="I28" s="12" t="s">
        <v>151</v>
      </c>
      <c r="J28" s="23" t="s">
        <v>32</v>
      </c>
      <c r="K28" s="9"/>
    </row>
    <row r="29" spans="5:11" x14ac:dyDescent="0.3">
      <c r="E29" s="19">
        <v>25</v>
      </c>
      <c r="F29" s="67"/>
      <c r="G29" s="70"/>
      <c r="I29" s="12" t="s">
        <v>151</v>
      </c>
      <c r="J29" s="23" t="s">
        <v>33</v>
      </c>
      <c r="K29" s="9"/>
    </row>
    <row r="30" spans="5:11" x14ac:dyDescent="0.3">
      <c r="E30" s="19">
        <v>26</v>
      </c>
      <c r="F30" s="67"/>
      <c r="G30" s="70"/>
      <c r="I30" s="12" t="s">
        <v>151</v>
      </c>
      <c r="J30" s="23" t="s">
        <v>34</v>
      </c>
      <c r="K30" s="9"/>
    </row>
    <row r="31" spans="5:11" x14ac:dyDescent="0.3">
      <c r="E31" s="19">
        <v>27</v>
      </c>
      <c r="F31" s="68"/>
      <c r="G31" s="70"/>
      <c r="I31" s="12" t="s">
        <v>151</v>
      </c>
      <c r="J31" s="23" t="s">
        <v>35</v>
      </c>
      <c r="K31" s="9"/>
    </row>
    <row r="32" spans="5:11" x14ac:dyDescent="0.3">
      <c r="E32" s="19">
        <v>28</v>
      </c>
      <c r="F32" s="68"/>
      <c r="G32" s="70"/>
      <c r="I32" s="12" t="s">
        <v>151</v>
      </c>
      <c r="J32" s="23" t="s">
        <v>36</v>
      </c>
      <c r="K32" s="9"/>
    </row>
    <row r="33" spans="5:11" x14ac:dyDescent="0.3">
      <c r="E33" s="19">
        <v>29</v>
      </c>
      <c r="F33" s="68"/>
      <c r="G33" s="70"/>
      <c r="I33" s="12" t="s">
        <v>151</v>
      </c>
      <c r="J33" s="23" t="s">
        <v>37</v>
      </c>
      <c r="K33" s="9"/>
    </row>
    <row r="34" spans="5:11" x14ac:dyDescent="0.3">
      <c r="E34" s="19">
        <v>30</v>
      </c>
      <c r="F34" s="67"/>
      <c r="G34" s="70"/>
      <c r="I34" s="12" t="s">
        <v>151</v>
      </c>
      <c r="J34" s="23" t="s">
        <v>38</v>
      </c>
      <c r="K34" s="9"/>
    </row>
    <row r="35" spans="5:11" x14ac:dyDescent="0.3">
      <c r="I35" s="12" t="s">
        <v>151</v>
      </c>
      <c r="J35" s="23" t="s">
        <v>39</v>
      </c>
      <c r="K35" s="9"/>
    </row>
    <row r="36" spans="5:11" x14ac:dyDescent="0.3">
      <c r="I36" s="12" t="s">
        <v>151</v>
      </c>
      <c r="J36" s="23" t="s">
        <v>40</v>
      </c>
      <c r="K36" s="9"/>
    </row>
    <row r="37" spans="5:11" x14ac:dyDescent="0.3">
      <c r="I37" s="12" t="s">
        <v>151</v>
      </c>
      <c r="J37" s="23" t="s">
        <v>41</v>
      </c>
      <c r="K37" s="9"/>
    </row>
    <row r="38" spans="5:11" x14ac:dyDescent="0.3">
      <c r="I38" s="12" t="s">
        <v>151</v>
      </c>
      <c r="J38" s="23" t="s">
        <v>42</v>
      </c>
      <c r="K38" s="9"/>
    </row>
    <row r="39" spans="5:11" x14ac:dyDescent="0.3">
      <c r="I39" s="12" t="s">
        <v>151</v>
      </c>
      <c r="J39" s="23" t="s">
        <v>43</v>
      </c>
      <c r="K39" s="9"/>
    </row>
    <row r="40" spans="5:11" x14ac:dyDescent="0.3">
      <c r="I40" s="12" t="s">
        <v>151</v>
      </c>
      <c r="J40" s="23" t="s">
        <v>44</v>
      </c>
      <c r="K40" s="9"/>
    </row>
    <row r="41" spans="5:11" x14ac:dyDescent="0.3">
      <c r="I41" s="12" t="s">
        <v>151</v>
      </c>
      <c r="J41" s="23" t="s">
        <v>45</v>
      </c>
      <c r="K41" s="9"/>
    </row>
    <row r="42" spans="5:11" x14ac:dyDescent="0.3">
      <c r="I42" s="12" t="s">
        <v>151</v>
      </c>
      <c r="J42" s="23" t="s">
        <v>46</v>
      </c>
      <c r="K42" s="9"/>
    </row>
    <row r="43" spans="5:11" x14ac:dyDescent="0.3">
      <c r="I43" s="12" t="s">
        <v>151</v>
      </c>
      <c r="J43" s="23" t="s">
        <v>47</v>
      </c>
      <c r="K43" s="9"/>
    </row>
    <row r="44" spans="5:11" x14ac:dyDescent="0.3">
      <c r="I44" s="12" t="s">
        <v>151</v>
      </c>
      <c r="J44" s="23" t="s">
        <v>48</v>
      </c>
      <c r="K44" s="9"/>
    </row>
    <row r="45" spans="5:11" ht="17.25" thickBot="1" x14ac:dyDescent="0.35">
      <c r="I45" s="13" t="s">
        <v>151</v>
      </c>
      <c r="J45" s="32" t="s">
        <v>49</v>
      </c>
      <c r="K45" s="75"/>
    </row>
  </sheetData>
  <sheetProtection algorithmName="SHA-512" hashValue="JkVXIzEE7e6AfgFbcTCgpTVmYFmvd9TB4nQemTkNR3JjjZZhrMtr1soQ9KuWJGvqRLfU8Cu9ivaiMe40FQiSSQ==" saltValue="U3xUJloium/aCUpOCYHW+g==" spinCount="100000" sheet="1" objects="1" scenarios="1" selectLockedCells="1" selectUnlockedCells="1"/>
  <mergeCells count="3">
    <mergeCell ref="E3:G3"/>
    <mergeCell ref="I3:K3"/>
    <mergeCell ref="I12:K12"/>
  </mergeCells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46</vt:i4>
      </vt:variant>
    </vt:vector>
  </HeadingPairs>
  <TitlesOfParts>
    <vt:vector size="51" baseType="lpstr">
      <vt:lpstr>양식</vt:lpstr>
      <vt:lpstr>작성예</vt:lpstr>
      <vt:lpstr>근무일수계산</vt:lpstr>
      <vt:lpstr>기준</vt:lpstr>
      <vt:lpstr>설정</vt:lpstr>
      <vt:lpstr>양식!PROJECT_LIST</vt:lpstr>
      <vt:lpstr>작성예!PROJECT_LIST</vt:lpstr>
      <vt:lpstr>PROJECT_LIST</vt:lpstr>
      <vt:lpstr>SET_CAL_WORKDAYS</vt:lpstr>
      <vt:lpstr>SET_EX_WORKDAYS</vt:lpstr>
      <vt:lpstr>SET_HOLYDAYLIST</vt:lpstr>
      <vt:lpstr>SET_MONTHLY_DAYS</vt:lpstr>
      <vt:lpstr>SET_MONTHLY_EDT</vt:lpstr>
      <vt:lpstr>SET_MONTHLY_SDT</vt:lpstr>
      <vt:lpstr>SET_WORKDAY_CD</vt:lpstr>
      <vt:lpstr>SET_WORKDAYS</vt:lpstr>
      <vt:lpstr>SET_YEAR</vt:lpstr>
      <vt:lpstr>SET_YEARSTARTDATE</vt:lpstr>
      <vt:lpstr>작성예!WORK_AREA</vt:lpstr>
      <vt:lpstr>WORK_AREA</vt:lpstr>
      <vt:lpstr>양식!WORK_DAILY_AREA</vt:lpstr>
      <vt:lpstr>작성예!WORK_DAILY_AREA</vt:lpstr>
      <vt:lpstr>양식!WORK_DAILY_HDR</vt:lpstr>
      <vt:lpstr>작성예!WORK_DAILY_HDR</vt:lpstr>
      <vt:lpstr>근무일수계산!WORK_EFFECT_DAY_AREA</vt:lpstr>
      <vt:lpstr>양식!WORK_M01_AREA</vt:lpstr>
      <vt:lpstr>작성예!WORK_M01_AREA</vt:lpstr>
      <vt:lpstr>양식!WORK_M02_AREA</vt:lpstr>
      <vt:lpstr>작성예!WORK_M02_AREA</vt:lpstr>
      <vt:lpstr>양식!WORK_M03_AREA</vt:lpstr>
      <vt:lpstr>작성예!WORK_M03_AREA</vt:lpstr>
      <vt:lpstr>양식!WORK_M04_AREA</vt:lpstr>
      <vt:lpstr>작성예!WORK_M04_AREA</vt:lpstr>
      <vt:lpstr>양식!WORK_M05_AREA</vt:lpstr>
      <vt:lpstr>작성예!WORK_M05_AREA</vt:lpstr>
      <vt:lpstr>양식!WORK_M06_AREA</vt:lpstr>
      <vt:lpstr>작성예!WORK_M06_AREA</vt:lpstr>
      <vt:lpstr>양식!WORK_M07_AREA</vt:lpstr>
      <vt:lpstr>작성예!WORK_M07_AREA</vt:lpstr>
      <vt:lpstr>양식!WORK_M08_AREA</vt:lpstr>
      <vt:lpstr>작성예!WORK_M08_AREA</vt:lpstr>
      <vt:lpstr>양식!WORK_M09_AREA</vt:lpstr>
      <vt:lpstr>작성예!WORK_M09_AREA</vt:lpstr>
      <vt:lpstr>양식!WORK_M10_AREA</vt:lpstr>
      <vt:lpstr>작성예!WORK_M10_AREA</vt:lpstr>
      <vt:lpstr>양식!WORK_M11_AREA</vt:lpstr>
      <vt:lpstr>작성예!WORK_M11_AREA</vt:lpstr>
      <vt:lpstr>양식!WORK_M12_AREA</vt:lpstr>
      <vt:lpstr>작성예!WORK_M12_AREA</vt:lpstr>
      <vt:lpstr>양식!WORK_MONTH_HDR</vt:lpstr>
      <vt:lpstr>작성예!WORK_MONTH_HDR</vt:lpstr>
    </vt:vector>
  </TitlesOfParts>
  <Company>(주)엔코아컨설팅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임효정</dc:creator>
  <cp:lastModifiedBy>ENC-DT-1113</cp:lastModifiedBy>
  <dcterms:created xsi:type="dcterms:W3CDTF">2011-04-20T08:18:42Z</dcterms:created>
  <dcterms:modified xsi:type="dcterms:W3CDTF">2021-02-01T05:36:38Z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5a477ac2-542c-433e-b7f6-69bda220c3a6</vt:lpwstr>
  </property>
</Properties>
</file>