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275B6FD1-2225-494B-A7DF-EB2C770F715D}" xr6:coauthVersionLast="47" xr6:coauthVersionMax="47" xr10:uidLastSave="{00000000-0000-0000-0000-000000000000}"/>
  <bookViews>
    <workbookView xWindow="-30" yWindow="-30" windowWidth="23025" windowHeight="15480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3" i="5"/>
  <c r="D2" i="5"/>
  <c r="C2" i="5"/>
  <c r="E3" i="5"/>
  <c r="E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<sst xmlns="http://schemas.openxmlformats.org/spreadsheetml/2006/main" count="430" uniqueCount="245">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</sst>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</c:v>
                </c:pt>
                <c:pt idx="1">
                  <c:v>1.5</c:v>
                </c:pt>
                <c:pt idx="2">
                  <c:v>49.5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3</c:v>
                </c:pt>
                <c:pt idx="2">
                  <c:v>135.4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78</c:v>
                </c:pt>
                <c:pt idx="130">
                  <c:v>79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78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1.4</c:v>
                </c:pt>
                <c:pt idx="11">
                  <c:v>1.8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2.9</c:v>
                </c:pt>
                <c:pt idx="16">
                  <c:v>3.6</c:v>
                </c:pt>
                <c:pt idx="17">
                  <c:v>3.7</c:v>
                </c:pt>
                <c:pt idx="18">
                  <c:v>3.7</c:v>
                </c:pt>
                <c:pt idx="19">
                  <c:v>3.6</c:v>
                </c:pt>
                <c:pt idx="20">
                  <c:v>3.7</c:v>
                </c:pt>
                <c:pt idx="21">
                  <c:v>3.8</c:v>
                </c:pt>
                <c:pt idx="22">
                  <c:v>3.7</c:v>
                </c:pt>
                <c:pt idx="23">
                  <c:v>4.0999999999999996</c:v>
                </c:pt>
                <c:pt idx="24">
                  <c:v>4.5999999999999996</c:v>
                </c:pt>
                <c:pt idx="25">
                  <c:v>4.5999999999999996</c:v>
                </c:pt>
                <c:pt idx="26">
                  <c:v>4.9000000000000004</c:v>
                </c:pt>
                <c:pt idx="27">
                  <c:v>5.2</c:v>
                </c:pt>
                <c:pt idx="28">
                  <c:v>5.4</c:v>
                </c:pt>
                <c:pt idx="29">
                  <c:v>5.3</c:v>
                </c:pt>
                <c:pt idx="30">
                  <c:v>5.0999999999999996</c:v>
                </c:pt>
                <c:pt idx="31">
                  <c:v>4.9000000000000004</c:v>
                </c:pt>
                <c:pt idx="32">
                  <c:v>5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6.5</c:v>
                </c:pt>
                <c:pt idx="44">
                  <c:v>6.4</c:v>
                </c:pt>
                <c:pt idx="45">
                  <c:v>6.4</c:v>
                </c:pt>
                <c:pt idx="46">
                  <c:v>6.5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  <c:pt idx="61">
                  <c:v>6.1</c:v>
                </c:pt>
                <c:pt idx="62">
                  <c:v>5.9</c:v>
                </c:pt>
                <c:pt idx="63">
                  <c:v>5.8</c:v>
                </c:pt>
                <c:pt idx="64">
                  <c:v>6</c:v>
                </c:pt>
                <c:pt idx="65">
                  <c:v>5.8</c:v>
                </c:pt>
                <c:pt idx="66">
                  <c:v>5.9</c:v>
                </c:pt>
                <c:pt idx="67">
                  <c:v>6</c:v>
                </c:pt>
                <c:pt idx="68">
                  <c:v>5.9</c:v>
                </c:pt>
                <c:pt idx="69">
                  <c:v>5.8</c:v>
                </c:pt>
                <c:pt idx="70">
                  <c:v>6.1</c:v>
                </c:pt>
                <c:pt idx="71">
                  <c:v>6.5</c:v>
                </c:pt>
                <c:pt idx="72">
                  <c:v>6.6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7</c:v>
                </c:pt>
                <c:pt idx="80">
                  <c:v>7</c:v>
                </c:pt>
                <c:pt idx="81">
                  <c:v>7.1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7.1</c:v>
                </c:pt>
                <c:pt idx="86">
                  <c:v>7.1</c:v>
                </c:pt>
                <c:pt idx="87">
                  <c:v>6.9</c:v>
                </c:pt>
                <c:pt idx="88">
                  <c:v>7</c:v>
                </c:pt>
                <c:pt idx="89">
                  <c:v>7.1</c:v>
                </c:pt>
                <c:pt idx="90">
                  <c:v>7.1</c:v>
                </c:pt>
                <c:pt idx="91">
                  <c:v>7.2</c:v>
                </c:pt>
                <c:pt idx="92">
                  <c:v>7.3</c:v>
                </c:pt>
                <c:pt idx="93">
                  <c:v>7.3</c:v>
                </c:pt>
                <c:pt idx="94">
                  <c:v>7.2</c:v>
                </c:pt>
                <c:pt idx="95">
                  <c:v>7.1</c:v>
                </c:pt>
                <c:pt idx="96">
                  <c:v>7.2</c:v>
                </c:pt>
                <c:pt idx="97">
                  <c:v>7.4</c:v>
                </c:pt>
                <c:pt idx="98">
                  <c:v>7.3</c:v>
                </c:pt>
                <c:pt idx="99">
                  <c:v>7.4</c:v>
                </c:pt>
                <c:pt idx="100">
                  <c:v>7.5</c:v>
                </c:pt>
                <c:pt idx="101">
                  <c:v>7.5</c:v>
                </c:pt>
                <c:pt idx="102">
                  <c:v>7.4</c:v>
                </c:pt>
                <c:pt idx="103">
                  <c:v>7.5</c:v>
                </c:pt>
                <c:pt idx="104">
                  <c:v>7.6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7.6</c:v>
                </c:pt>
                <c:pt idx="117">
                  <c:v>7.6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7.8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7.8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7.9</c:v>
                </c:pt>
                <c:pt idx="173">
                  <c:v>7.9</c:v>
                </c:pt>
                <c:pt idx="174">
                  <c:v>7.9</c:v>
                </c:pt>
                <c:pt idx="175">
                  <c:v>7.9</c:v>
                </c:pt>
                <c:pt idx="176">
                  <c:v>7.9</c:v>
                </c:pt>
                <c:pt idx="177">
                  <c:v>7.9</c:v>
                </c:pt>
                <c:pt idx="178">
                  <c:v>7.9</c:v>
                </c:pt>
                <c:pt idx="179">
                  <c:v>7.9</c:v>
                </c:pt>
                <c:pt idx="180">
                  <c:v>7.8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7.9</c:v>
                </c:pt>
                <c:pt idx="191">
                  <c:v>7.9</c:v>
                </c:pt>
                <c:pt idx="192">
                  <c:v>7.9</c:v>
                </c:pt>
                <c:pt idx="193">
                  <c:v>7.8</c:v>
                </c:pt>
                <c:pt idx="194">
                  <c:v>7.8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7.9</c:v>
                </c:pt>
                <c:pt idx="204">
                  <c:v>7.9</c:v>
                </c:pt>
                <c:pt idx="205">
                  <c:v>7.9</c:v>
                </c:pt>
                <c:pt idx="206">
                  <c:v>7.9</c:v>
                </c:pt>
                <c:pt idx="207">
                  <c:v>7.9</c:v>
                </c:pt>
                <c:pt idx="208">
                  <c:v>7.9</c:v>
                </c:pt>
                <c:pt idx="209">
                  <c:v>7.9</c:v>
                </c:pt>
                <c:pt idx="210">
                  <c:v>8</c:v>
                </c:pt>
                <c:pt idx="211">
                  <c:v>8</c:v>
                </c:pt>
                <c:pt idx="212">
                  <c:v>7.9</c:v>
                </c:pt>
                <c:pt idx="213">
                  <c:v>7.9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8.1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8.1</c:v>
                </c:pt>
                <c:pt idx="233">
                  <c:v>8.1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8.1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8.1</c:v>
                </c:pt>
                <c:pt idx="252">
                  <c:v>8.1</c:v>
                </c:pt>
                <c:pt idx="253">
                  <c:v>8.1</c:v>
                </c:pt>
                <c:pt idx="254">
                  <c:v>8.1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8.1</c:v>
                </c:pt>
                <c:pt idx="259">
                  <c:v>8.1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8.3000000000000007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8.3000000000000007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8.3000000000000007</c:v>
                </c:pt>
                <c:pt idx="307">
                  <c:v>8.4</c:v>
                </c:pt>
                <c:pt idx="308">
                  <c:v>8.4</c:v>
                </c:pt>
                <c:pt idx="309">
                  <c:v>8.4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8.5</c:v>
                </c:pt>
                <c:pt idx="329">
                  <c:v>8.5</c:v>
                </c:pt>
                <c:pt idx="330">
                  <c:v>8.6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8.5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8.6</c:v>
                </c:pt>
                <c:pt idx="343">
                  <c:v>8.6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8.8000000000000007</c:v>
                </c:pt>
                <c:pt idx="356">
                  <c:v>8.8000000000000007</c:v>
                </c:pt>
                <c:pt idx="357">
                  <c:v>8.6999999999999993</c:v>
                </c:pt>
                <c:pt idx="358">
                  <c:v>8.8000000000000007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8.8000000000000007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8.8000000000000007</c:v>
                </c:pt>
                <c:pt idx="408">
                  <c:v>8.8000000000000007</c:v>
                </c:pt>
                <c:pt idx="409">
                  <c:v>8.8000000000000007</c:v>
                </c:pt>
                <c:pt idx="410">
                  <c:v>8.8000000000000007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8.8000000000000007</c:v>
                </c:pt>
                <c:pt idx="418">
                  <c:v>8.8000000000000007</c:v>
                </c:pt>
                <c:pt idx="419">
                  <c:v>8.8000000000000007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8.8000000000000007</c:v>
                </c:pt>
                <c:pt idx="425">
                  <c:v>8.8000000000000007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9</c:v>
                </c:pt>
                <c:pt idx="451">
                  <c:v>9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3.2</c:v>
                </c:pt>
                <c:pt idx="13">
                  <c:v>1.8</c:v>
                </c:pt>
                <c:pt idx="14">
                  <c:v>3.2</c:v>
                </c:pt>
                <c:pt idx="15">
                  <c:v>4.7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0</c:v>
                </c:pt>
                <c:pt idx="23">
                  <c:v>6.5</c:v>
                </c:pt>
                <c:pt idx="24">
                  <c:v>4.3</c:v>
                </c:pt>
                <c:pt idx="25">
                  <c:v>5</c:v>
                </c:pt>
                <c:pt idx="26">
                  <c:v>7.9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3.2</c:v>
                </c:pt>
                <c:pt idx="31">
                  <c:v>3.2</c:v>
                </c:pt>
                <c:pt idx="32">
                  <c:v>7.6</c:v>
                </c:pt>
                <c:pt idx="33">
                  <c:v>3.6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4.7</c:v>
                </c:pt>
                <c:pt idx="38">
                  <c:v>5.8</c:v>
                </c:pt>
                <c:pt idx="39">
                  <c:v>5.4</c:v>
                </c:pt>
                <c:pt idx="40">
                  <c:v>4.7</c:v>
                </c:pt>
                <c:pt idx="41">
                  <c:v>5.4</c:v>
                </c:pt>
                <c:pt idx="42">
                  <c:v>6.8</c:v>
                </c:pt>
                <c:pt idx="43">
                  <c:v>3.6</c:v>
                </c:pt>
                <c:pt idx="44">
                  <c:v>2.9</c:v>
                </c:pt>
                <c:pt idx="45">
                  <c:v>5</c:v>
                </c:pt>
                <c:pt idx="46">
                  <c:v>6.5</c:v>
                </c:pt>
                <c:pt idx="47">
                  <c:v>7.6</c:v>
                </c:pt>
                <c:pt idx="48">
                  <c:v>5</c:v>
                </c:pt>
                <c:pt idx="49">
                  <c:v>2.5</c:v>
                </c:pt>
                <c:pt idx="50">
                  <c:v>5.4</c:v>
                </c:pt>
                <c:pt idx="51">
                  <c:v>4</c:v>
                </c:pt>
                <c:pt idx="52">
                  <c:v>2.9</c:v>
                </c:pt>
                <c:pt idx="53">
                  <c:v>7.2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2.9</c:v>
                </c:pt>
                <c:pt idx="57">
                  <c:v>1.8</c:v>
                </c:pt>
                <c:pt idx="58">
                  <c:v>4</c:v>
                </c:pt>
                <c:pt idx="59">
                  <c:v>4.3</c:v>
                </c:pt>
                <c:pt idx="60">
                  <c:v>0</c:v>
                </c:pt>
                <c:pt idx="61">
                  <c:v>0</c:v>
                </c:pt>
                <c:pt idx="62">
                  <c:v>3.2</c:v>
                </c:pt>
                <c:pt idx="63">
                  <c:v>5</c:v>
                </c:pt>
                <c:pt idx="64">
                  <c:v>2.2000000000000002</c:v>
                </c:pt>
                <c:pt idx="65">
                  <c:v>3.2</c:v>
                </c:pt>
                <c:pt idx="66">
                  <c:v>4.3</c:v>
                </c:pt>
                <c:pt idx="67">
                  <c:v>2.5</c:v>
                </c:pt>
                <c:pt idx="68">
                  <c:v>2.9</c:v>
                </c:pt>
                <c:pt idx="69">
                  <c:v>4.3</c:v>
                </c:pt>
                <c:pt idx="70">
                  <c:v>6.5</c:v>
                </c:pt>
                <c:pt idx="71">
                  <c:v>4.3</c:v>
                </c:pt>
                <c:pt idx="72">
                  <c:v>6.1</c:v>
                </c:pt>
                <c:pt idx="73">
                  <c:v>5.4</c:v>
                </c:pt>
                <c:pt idx="74">
                  <c:v>3.6</c:v>
                </c:pt>
                <c:pt idx="75">
                  <c:v>4</c:v>
                </c:pt>
                <c:pt idx="76">
                  <c:v>4.3</c:v>
                </c:pt>
                <c:pt idx="77">
                  <c:v>6.1</c:v>
                </c:pt>
                <c:pt idx="78">
                  <c:v>8.6</c:v>
                </c:pt>
                <c:pt idx="79">
                  <c:v>4.7</c:v>
                </c:pt>
                <c:pt idx="80">
                  <c:v>9.6999999999999993</c:v>
                </c:pt>
                <c:pt idx="81">
                  <c:v>7.9</c:v>
                </c:pt>
                <c:pt idx="82">
                  <c:v>5.8</c:v>
                </c:pt>
                <c:pt idx="83">
                  <c:v>5</c:v>
                </c:pt>
                <c:pt idx="84">
                  <c:v>7.2</c:v>
                </c:pt>
                <c:pt idx="85">
                  <c:v>3.2</c:v>
                </c:pt>
                <c:pt idx="86">
                  <c:v>5.8</c:v>
                </c:pt>
                <c:pt idx="87">
                  <c:v>2.9</c:v>
                </c:pt>
                <c:pt idx="88">
                  <c:v>5.8</c:v>
                </c:pt>
                <c:pt idx="89">
                  <c:v>6.8</c:v>
                </c:pt>
                <c:pt idx="90">
                  <c:v>8.3000000000000007</c:v>
                </c:pt>
                <c:pt idx="91">
                  <c:v>4.7</c:v>
                </c:pt>
                <c:pt idx="92">
                  <c:v>4.3</c:v>
                </c:pt>
                <c:pt idx="93">
                  <c:v>6.5</c:v>
                </c:pt>
                <c:pt idx="94">
                  <c:v>5.8</c:v>
                </c:pt>
                <c:pt idx="95">
                  <c:v>7.2</c:v>
                </c:pt>
                <c:pt idx="96">
                  <c:v>8.3000000000000007</c:v>
                </c:pt>
                <c:pt idx="97">
                  <c:v>5</c:v>
                </c:pt>
                <c:pt idx="98">
                  <c:v>4.7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7.9</c:v>
                </c:pt>
                <c:pt idx="102">
                  <c:v>5.4</c:v>
                </c:pt>
                <c:pt idx="103">
                  <c:v>4.7</c:v>
                </c:pt>
                <c:pt idx="104">
                  <c:v>5.4</c:v>
                </c:pt>
                <c:pt idx="105">
                  <c:v>6.5</c:v>
                </c:pt>
                <c:pt idx="106">
                  <c:v>5.8</c:v>
                </c:pt>
                <c:pt idx="107">
                  <c:v>6.1</c:v>
                </c:pt>
                <c:pt idx="108">
                  <c:v>5</c:v>
                </c:pt>
                <c:pt idx="109">
                  <c:v>8.6</c:v>
                </c:pt>
                <c:pt idx="110">
                  <c:v>7.2</c:v>
                </c:pt>
                <c:pt idx="111">
                  <c:v>6.5</c:v>
                </c:pt>
                <c:pt idx="112">
                  <c:v>4.7</c:v>
                </c:pt>
                <c:pt idx="113">
                  <c:v>5</c:v>
                </c:pt>
                <c:pt idx="114">
                  <c:v>6.8</c:v>
                </c:pt>
                <c:pt idx="115">
                  <c:v>7.2</c:v>
                </c:pt>
                <c:pt idx="116">
                  <c:v>6.8</c:v>
                </c:pt>
                <c:pt idx="117">
                  <c:v>4.7</c:v>
                </c:pt>
                <c:pt idx="118">
                  <c:v>6.5</c:v>
                </c:pt>
                <c:pt idx="119">
                  <c:v>6.1</c:v>
                </c:pt>
                <c:pt idx="120">
                  <c:v>7.9</c:v>
                </c:pt>
                <c:pt idx="121">
                  <c:v>4.7</c:v>
                </c:pt>
                <c:pt idx="122">
                  <c:v>6.8</c:v>
                </c:pt>
                <c:pt idx="123">
                  <c:v>6.1</c:v>
                </c:pt>
                <c:pt idx="124">
                  <c:v>8.3000000000000007</c:v>
                </c:pt>
                <c:pt idx="125">
                  <c:v>8.6</c:v>
                </c:pt>
                <c:pt idx="126">
                  <c:v>6.5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5.8</c:v>
                </c:pt>
                <c:pt idx="130">
                  <c:v>7.9</c:v>
                </c:pt>
                <c:pt idx="131">
                  <c:v>7.2</c:v>
                </c:pt>
                <c:pt idx="132">
                  <c:v>7.2</c:v>
                </c:pt>
                <c:pt idx="133">
                  <c:v>6.5</c:v>
                </c:pt>
                <c:pt idx="134">
                  <c:v>5.8</c:v>
                </c:pt>
                <c:pt idx="135">
                  <c:v>6.8</c:v>
                </c:pt>
                <c:pt idx="136">
                  <c:v>9.4</c:v>
                </c:pt>
                <c:pt idx="137">
                  <c:v>8.3000000000000007</c:v>
                </c:pt>
                <c:pt idx="138">
                  <c:v>4.3</c:v>
                </c:pt>
                <c:pt idx="139">
                  <c:v>5.4</c:v>
                </c:pt>
                <c:pt idx="140">
                  <c:v>5.8</c:v>
                </c:pt>
                <c:pt idx="141">
                  <c:v>11.9</c:v>
                </c:pt>
                <c:pt idx="142">
                  <c:v>4.7</c:v>
                </c:pt>
                <c:pt idx="143">
                  <c:v>5.8</c:v>
                </c:pt>
                <c:pt idx="144">
                  <c:v>5</c:v>
                </c:pt>
                <c:pt idx="145">
                  <c:v>6.5</c:v>
                </c:pt>
                <c:pt idx="146">
                  <c:v>5.4</c:v>
                </c:pt>
                <c:pt idx="147">
                  <c:v>5</c:v>
                </c:pt>
                <c:pt idx="148">
                  <c:v>4.3</c:v>
                </c:pt>
                <c:pt idx="149">
                  <c:v>8.3000000000000007</c:v>
                </c:pt>
                <c:pt idx="150">
                  <c:v>6.5</c:v>
                </c:pt>
                <c:pt idx="151">
                  <c:v>6.1</c:v>
                </c:pt>
                <c:pt idx="152">
                  <c:v>7.6</c:v>
                </c:pt>
                <c:pt idx="153">
                  <c:v>6.1</c:v>
                </c:pt>
                <c:pt idx="154">
                  <c:v>7.6</c:v>
                </c:pt>
                <c:pt idx="155">
                  <c:v>6.8</c:v>
                </c:pt>
                <c:pt idx="156">
                  <c:v>7.2</c:v>
                </c:pt>
                <c:pt idx="157">
                  <c:v>7.2</c:v>
                </c:pt>
                <c:pt idx="158">
                  <c:v>6.1</c:v>
                </c:pt>
                <c:pt idx="159">
                  <c:v>10.8</c:v>
                </c:pt>
                <c:pt idx="160">
                  <c:v>7.2</c:v>
                </c:pt>
                <c:pt idx="161">
                  <c:v>7.2</c:v>
                </c:pt>
                <c:pt idx="162">
                  <c:v>4.7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4.3</c:v>
                </c:pt>
                <c:pt idx="167">
                  <c:v>5.8</c:v>
                </c:pt>
                <c:pt idx="168">
                  <c:v>7.2</c:v>
                </c:pt>
                <c:pt idx="169">
                  <c:v>4.7</c:v>
                </c:pt>
                <c:pt idx="170">
                  <c:v>13.3</c:v>
                </c:pt>
                <c:pt idx="171">
                  <c:v>5</c:v>
                </c:pt>
                <c:pt idx="172">
                  <c:v>7.6</c:v>
                </c:pt>
                <c:pt idx="173">
                  <c:v>6.8</c:v>
                </c:pt>
                <c:pt idx="174">
                  <c:v>11.9</c:v>
                </c:pt>
                <c:pt idx="175">
                  <c:v>4.3</c:v>
                </c:pt>
                <c:pt idx="176">
                  <c:v>3.6</c:v>
                </c:pt>
                <c:pt idx="177">
                  <c:v>7.9</c:v>
                </c:pt>
                <c:pt idx="178">
                  <c:v>7.2</c:v>
                </c:pt>
                <c:pt idx="179">
                  <c:v>4.7</c:v>
                </c:pt>
                <c:pt idx="180">
                  <c:v>5</c:v>
                </c:pt>
                <c:pt idx="181">
                  <c:v>5.8</c:v>
                </c:pt>
                <c:pt idx="182">
                  <c:v>6.5</c:v>
                </c:pt>
                <c:pt idx="183">
                  <c:v>5.4</c:v>
                </c:pt>
                <c:pt idx="184">
                  <c:v>4.7</c:v>
                </c:pt>
                <c:pt idx="185">
                  <c:v>5</c:v>
                </c:pt>
                <c:pt idx="186">
                  <c:v>5.4</c:v>
                </c:pt>
                <c:pt idx="187">
                  <c:v>7.2</c:v>
                </c:pt>
                <c:pt idx="188">
                  <c:v>9</c:v>
                </c:pt>
                <c:pt idx="189">
                  <c:v>5.8</c:v>
                </c:pt>
                <c:pt idx="190">
                  <c:v>5.4</c:v>
                </c:pt>
                <c:pt idx="191">
                  <c:v>6.8</c:v>
                </c:pt>
                <c:pt idx="192">
                  <c:v>3.6</c:v>
                </c:pt>
                <c:pt idx="193">
                  <c:v>4</c:v>
                </c:pt>
                <c:pt idx="194">
                  <c:v>9.6999999999999993</c:v>
                </c:pt>
                <c:pt idx="195">
                  <c:v>5</c:v>
                </c:pt>
                <c:pt idx="196">
                  <c:v>6.8</c:v>
                </c:pt>
                <c:pt idx="197">
                  <c:v>4.3</c:v>
                </c:pt>
                <c:pt idx="198">
                  <c:v>7.2</c:v>
                </c:pt>
                <c:pt idx="199">
                  <c:v>5.8</c:v>
                </c:pt>
                <c:pt idx="200">
                  <c:v>7.2</c:v>
                </c:pt>
                <c:pt idx="201">
                  <c:v>4.7</c:v>
                </c:pt>
                <c:pt idx="202">
                  <c:v>5.8</c:v>
                </c:pt>
                <c:pt idx="203">
                  <c:v>7.6</c:v>
                </c:pt>
                <c:pt idx="204">
                  <c:v>5</c:v>
                </c:pt>
                <c:pt idx="205">
                  <c:v>7.6</c:v>
                </c:pt>
                <c:pt idx="206">
                  <c:v>4</c:v>
                </c:pt>
                <c:pt idx="207">
                  <c:v>8.6</c:v>
                </c:pt>
                <c:pt idx="208">
                  <c:v>5.8</c:v>
                </c:pt>
                <c:pt idx="209">
                  <c:v>9</c:v>
                </c:pt>
                <c:pt idx="210">
                  <c:v>5.8</c:v>
                </c:pt>
                <c:pt idx="211">
                  <c:v>4</c:v>
                </c:pt>
                <c:pt idx="212">
                  <c:v>3.2</c:v>
                </c:pt>
                <c:pt idx="213">
                  <c:v>6.5</c:v>
                </c:pt>
                <c:pt idx="214">
                  <c:v>4.3</c:v>
                </c:pt>
                <c:pt idx="215">
                  <c:v>7.6</c:v>
                </c:pt>
                <c:pt idx="216">
                  <c:v>6.1</c:v>
                </c:pt>
                <c:pt idx="217">
                  <c:v>5.4</c:v>
                </c:pt>
                <c:pt idx="218">
                  <c:v>8.3000000000000007</c:v>
                </c:pt>
                <c:pt idx="219">
                  <c:v>9.4</c:v>
                </c:pt>
                <c:pt idx="220">
                  <c:v>4</c:v>
                </c:pt>
                <c:pt idx="221">
                  <c:v>5.8</c:v>
                </c:pt>
                <c:pt idx="222">
                  <c:v>5.8</c:v>
                </c:pt>
                <c:pt idx="223">
                  <c:v>4</c:v>
                </c:pt>
                <c:pt idx="224">
                  <c:v>6.5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7.9</c:v>
                </c:pt>
                <c:pt idx="228">
                  <c:v>6.8</c:v>
                </c:pt>
                <c:pt idx="229">
                  <c:v>6.5</c:v>
                </c:pt>
                <c:pt idx="230">
                  <c:v>7.6</c:v>
                </c:pt>
                <c:pt idx="231">
                  <c:v>10.1</c:v>
                </c:pt>
                <c:pt idx="232">
                  <c:v>10.1</c:v>
                </c:pt>
                <c:pt idx="233">
                  <c:v>7.2</c:v>
                </c:pt>
                <c:pt idx="234">
                  <c:v>6.5</c:v>
                </c:pt>
                <c:pt idx="235">
                  <c:v>7.9</c:v>
                </c:pt>
                <c:pt idx="236">
                  <c:v>11.5</c:v>
                </c:pt>
                <c:pt idx="237">
                  <c:v>6.1</c:v>
                </c:pt>
                <c:pt idx="238">
                  <c:v>6.8</c:v>
                </c:pt>
                <c:pt idx="239">
                  <c:v>5.8</c:v>
                </c:pt>
                <c:pt idx="240">
                  <c:v>7.2</c:v>
                </c:pt>
                <c:pt idx="241">
                  <c:v>4.7</c:v>
                </c:pt>
                <c:pt idx="242">
                  <c:v>8.6</c:v>
                </c:pt>
                <c:pt idx="243">
                  <c:v>5</c:v>
                </c:pt>
                <c:pt idx="244">
                  <c:v>6.5</c:v>
                </c:pt>
                <c:pt idx="245">
                  <c:v>9</c:v>
                </c:pt>
                <c:pt idx="246">
                  <c:v>7.6</c:v>
                </c:pt>
                <c:pt idx="247">
                  <c:v>6.1</c:v>
                </c:pt>
                <c:pt idx="248">
                  <c:v>7.2</c:v>
                </c:pt>
                <c:pt idx="249">
                  <c:v>2.9</c:v>
                </c:pt>
                <c:pt idx="250">
                  <c:v>5.4</c:v>
                </c:pt>
                <c:pt idx="251">
                  <c:v>5.8</c:v>
                </c:pt>
                <c:pt idx="252">
                  <c:v>9.6999999999999993</c:v>
                </c:pt>
                <c:pt idx="253">
                  <c:v>6.1</c:v>
                </c:pt>
                <c:pt idx="254">
                  <c:v>11.9</c:v>
                </c:pt>
                <c:pt idx="255">
                  <c:v>11.9</c:v>
                </c:pt>
                <c:pt idx="256">
                  <c:v>6.1</c:v>
                </c:pt>
                <c:pt idx="257">
                  <c:v>5</c:v>
                </c:pt>
                <c:pt idx="258">
                  <c:v>5.4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7.6</c:v>
                </c:pt>
                <c:pt idx="262">
                  <c:v>4</c:v>
                </c:pt>
                <c:pt idx="263">
                  <c:v>6.8</c:v>
                </c:pt>
                <c:pt idx="264">
                  <c:v>7.2</c:v>
                </c:pt>
                <c:pt idx="265">
                  <c:v>11.2</c:v>
                </c:pt>
                <c:pt idx="266">
                  <c:v>6.8</c:v>
                </c:pt>
                <c:pt idx="267">
                  <c:v>6.1</c:v>
                </c:pt>
                <c:pt idx="268">
                  <c:v>5</c:v>
                </c:pt>
                <c:pt idx="269">
                  <c:v>6.5</c:v>
                </c:pt>
                <c:pt idx="270">
                  <c:v>7.6</c:v>
                </c:pt>
                <c:pt idx="271">
                  <c:v>7.6</c:v>
                </c:pt>
                <c:pt idx="272">
                  <c:v>9</c:v>
                </c:pt>
                <c:pt idx="273">
                  <c:v>6.1</c:v>
                </c:pt>
                <c:pt idx="274">
                  <c:v>7.9</c:v>
                </c:pt>
                <c:pt idx="275">
                  <c:v>7.6</c:v>
                </c:pt>
                <c:pt idx="276">
                  <c:v>6.5</c:v>
                </c:pt>
                <c:pt idx="277">
                  <c:v>4.7</c:v>
                </c:pt>
                <c:pt idx="278">
                  <c:v>10.4</c:v>
                </c:pt>
                <c:pt idx="279">
                  <c:v>11.9</c:v>
                </c:pt>
                <c:pt idx="280">
                  <c:v>13.3</c:v>
                </c:pt>
                <c:pt idx="281">
                  <c:v>6.1</c:v>
                </c:pt>
                <c:pt idx="282">
                  <c:v>7.6</c:v>
                </c:pt>
                <c:pt idx="283">
                  <c:v>9</c:v>
                </c:pt>
                <c:pt idx="284">
                  <c:v>11.5</c:v>
                </c:pt>
                <c:pt idx="285">
                  <c:v>4</c:v>
                </c:pt>
                <c:pt idx="286">
                  <c:v>11.2</c:v>
                </c:pt>
                <c:pt idx="287">
                  <c:v>9.4</c:v>
                </c:pt>
                <c:pt idx="288">
                  <c:v>12.2</c:v>
                </c:pt>
                <c:pt idx="289">
                  <c:v>7.6</c:v>
                </c:pt>
                <c:pt idx="290">
                  <c:v>11.5</c:v>
                </c:pt>
                <c:pt idx="291">
                  <c:v>16.600000000000001</c:v>
                </c:pt>
                <c:pt idx="292">
                  <c:v>10.4</c:v>
                </c:pt>
                <c:pt idx="293">
                  <c:v>8.3000000000000007</c:v>
                </c:pt>
                <c:pt idx="294">
                  <c:v>6.5</c:v>
                </c:pt>
                <c:pt idx="295">
                  <c:v>5.8</c:v>
                </c:pt>
                <c:pt idx="296">
                  <c:v>10.8</c:v>
                </c:pt>
                <c:pt idx="297">
                  <c:v>9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9.4</c:v>
                </c:pt>
                <c:pt idx="301">
                  <c:v>5.8</c:v>
                </c:pt>
                <c:pt idx="302">
                  <c:v>9.4</c:v>
                </c:pt>
                <c:pt idx="303">
                  <c:v>7.6</c:v>
                </c:pt>
                <c:pt idx="304">
                  <c:v>10.1</c:v>
                </c:pt>
                <c:pt idx="305">
                  <c:v>5.4</c:v>
                </c:pt>
                <c:pt idx="306">
                  <c:v>10.1</c:v>
                </c:pt>
                <c:pt idx="307">
                  <c:v>10.1</c:v>
                </c:pt>
                <c:pt idx="308">
                  <c:v>10.1</c:v>
                </c:pt>
                <c:pt idx="309">
                  <c:v>9.4</c:v>
                </c:pt>
                <c:pt idx="310">
                  <c:v>13</c:v>
                </c:pt>
                <c:pt idx="311">
                  <c:v>4.3</c:v>
                </c:pt>
                <c:pt idx="312">
                  <c:v>9.6999999999999993</c:v>
                </c:pt>
                <c:pt idx="313">
                  <c:v>7.9</c:v>
                </c:pt>
                <c:pt idx="314">
                  <c:v>9</c:v>
                </c:pt>
                <c:pt idx="315">
                  <c:v>7.2</c:v>
                </c:pt>
                <c:pt idx="316">
                  <c:v>11.2</c:v>
                </c:pt>
                <c:pt idx="317">
                  <c:v>10.8</c:v>
                </c:pt>
                <c:pt idx="318">
                  <c:v>7.6</c:v>
                </c:pt>
                <c:pt idx="319">
                  <c:v>7.9</c:v>
                </c:pt>
                <c:pt idx="320">
                  <c:v>7.2</c:v>
                </c:pt>
                <c:pt idx="321">
                  <c:v>10.4</c:v>
                </c:pt>
                <c:pt idx="322">
                  <c:v>9.4</c:v>
                </c:pt>
                <c:pt idx="323">
                  <c:v>13.7</c:v>
                </c:pt>
                <c:pt idx="324">
                  <c:v>6.8</c:v>
                </c:pt>
                <c:pt idx="325">
                  <c:v>8.3000000000000007</c:v>
                </c:pt>
                <c:pt idx="326">
                  <c:v>5</c:v>
                </c:pt>
                <c:pt idx="327">
                  <c:v>9.4</c:v>
                </c:pt>
                <c:pt idx="328">
                  <c:v>6.5</c:v>
                </c:pt>
                <c:pt idx="329">
                  <c:v>8.3000000000000007</c:v>
                </c:pt>
                <c:pt idx="330">
                  <c:v>8.6</c:v>
                </c:pt>
                <c:pt idx="331">
                  <c:v>11.5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11.5</c:v>
                </c:pt>
                <c:pt idx="336">
                  <c:v>6.1</c:v>
                </c:pt>
                <c:pt idx="337">
                  <c:v>7.9</c:v>
                </c:pt>
                <c:pt idx="338">
                  <c:v>5.8</c:v>
                </c:pt>
                <c:pt idx="339">
                  <c:v>6.8</c:v>
                </c:pt>
                <c:pt idx="340">
                  <c:v>10.4</c:v>
                </c:pt>
                <c:pt idx="341">
                  <c:v>11.9</c:v>
                </c:pt>
                <c:pt idx="342">
                  <c:v>8.3000000000000007</c:v>
                </c:pt>
                <c:pt idx="343">
                  <c:v>9</c:v>
                </c:pt>
                <c:pt idx="344">
                  <c:v>6.1</c:v>
                </c:pt>
                <c:pt idx="345">
                  <c:v>10.1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7.6</c:v>
                </c:pt>
                <c:pt idx="349">
                  <c:v>11.5</c:v>
                </c:pt>
                <c:pt idx="350">
                  <c:v>10.1</c:v>
                </c:pt>
                <c:pt idx="351">
                  <c:v>10.1</c:v>
                </c:pt>
                <c:pt idx="352">
                  <c:v>9.4</c:v>
                </c:pt>
                <c:pt idx="353">
                  <c:v>10.8</c:v>
                </c:pt>
                <c:pt idx="354">
                  <c:v>11.2</c:v>
                </c:pt>
                <c:pt idx="355">
                  <c:v>9</c:v>
                </c:pt>
                <c:pt idx="356">
                  <c:v>5</c:v>
                </c:pt>
                <c:pt idx="357">
                  <c:v>13.7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11.2</c:v>
                </c:pt>
                <c:pt idx="361">
                  <c:v>13.7</c:v>
                </c:pt>
                <c:pt idx="362">
                  <c:v>6.1</c:v>
                </c:pt>
                <c:pt idx="363">
                  <c:v>12.6</c:v>
                </c:pt>
                <c:pt idx="364">
                  <c:v>6.5</c:v>
                </c:pt>
                <c:pt idx="365">
                  <c:v>10.4</c:v>
                </c:pt>
                <c:pt idx="366">
                  <c:v>6.8</c:v>
                </c:pt>
                <c:pt idx="367">
                  <c:v>8.3000000000000007</c:v>
                </c:pt>
                <c:pt idx="368">
                  <c:v>13.3</c:v>
                </c:pt>
                <c:pt idx="369">
                  <c:v>8.3000000000000007</c:v>
                </c:pt>
                <c:pt idx="370">
                  <c:v>12.6</c:v>
                </c:pt>
                <c:pt idx="371">
                  <c:v>12.2</c:v>
                </c:pt>
                <c:pt idx="372">
                  <c:v>14.4</c:v>
                </c:pt>
                <c:pt idx="373">
                  <c:v>9</c:v>
                </c:pt>
                <c:pt idx="374">
                  <c:v>6.5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11.9</c:v>
                </c:pt>
                <c:pt idx="378">
                  <c:v>18</c:v>
                </c:pt>
                <c:pt idx="379">
                  <c:v>15.1</c:v>
                </c:pt>
                <c:pt idx="380">
                  <c:v>6.8</c:v>
                </c:pt>
                <c:pt idx="381">
                  <c:v>11.5</c:v>
                </c:pt>
                <c:pt idx="382">
                  <c:v>7.2</c:v>
                </c:pt>
                <c:pt idx="383">
                  <c:v>9.4</c:v>
                </c:pt>
                <c:pt idx="384">
                  <c:v>10.4</c:v>
                </c:pt>
                <c:pt idx="385">
                  <c:v>15.5</c:v>
                </c:pt>
                <c:pt idx="386">
                  <c:v>11.2</c:v>
                </c:pt>
                <c:pt idx="387">
                  <c:v>8.6</c:v>
                </c:pt>
                <c:pt idx="388">
                  <c:v>9.4</c:v>
                </c:pt>
                <c:pt idx="389">
                  <c:v>9.4</c:v>
                </c:pt>
                <c:pt idx="390">
                  <c:v>9.6999999999999993</c:v>
                </c:pt>
                <c:pt idx="391">
                  <c:v>10.4</c:v>
                </c:pt>
                <c:pt idx="392">
                  <c:v>13</c:v>
                </c:pt>
                <c:pt idx="393">
                  <c:v>15.1</c:v>
                </c:pt>
                <c:pt idx="394">
                  <c:v>13</c:v>
                </c:pt>
                <c:pt idx="395">
                  <c:v>10.8</c:v>
                </c:pt>
                <c:pt idx="396">
                  <c:v>11.2</c:v>
                </c:pt>
                <c:pt idx="397">
                  <c:v>11.5</c:v>
                </c:pt>
                <c:pt idx="398">
                  <c:v>13.3</c:v>
                </c:pt>
                <c:pt idx="399">
                  <c:v>15.1</c:v>
                </c:pt>
                <c:pt idx="400">
                  <c:v>10.4</c:v>
                </c:pt>
                <c:pt idx="401">
                  <c:v>9</c:v>
                </c:pt>
                <c:pt idx="402">
                  <c:v>8.6</c:v>
                </c:pt>
                <c:pt idx="403">
                  <c:v>10.8</c:v>
                </c:pt>
                <c:pt idx="404">
                  <c:v>12.2</c:v>
                </c:pt>
                <c:pt idx="405">
                  <c:v>4.3</c:v>
                </c:pt>
                <c:pt idx="406">
                  <c:v>8.6</c:v>
                </c:pt>
                <c:pt idx="407">
                  <c:v>7.9</c:v>
                </c:pt>
                <c:pt idx="408">
                  <c:v>8.6</c:v>
                </c:pt>
                <c:pt idx="409">
                  <c:v>13.3</c:v>
                </c:pt>
                <c:pt idx="410">
                  <c:v>11.2</c:v>
                </c:pt>
                <c:pt idx="411">
                  <c:v>12.6</c:v>
                </c:pt>
                <c:pt idx="412">
                  <c:v>9.4</c:v>
                </c:pt>
                <c:pt idx="413">
                  <c:v>7.2</c:v>
                </c:pt>
                <c:pt idx="414">
                  <c:v>11.5</c:v>
                </c:pt>
                <c:pt idx="415">
                  <c:v>10.1</c:v>
                </c:pt>
                <c:pt idx="416">
                  <c:v>14</c:v>
                </c:pt>
                <c:pt idx="417">
                  <c:v>11.5</c:v>
                </c:pt>
                <c:pt idx="418">
                  <c:v>14.8</c:v>
                </c:pt>
                <c:pt idx="419">
                  <c:v>8.3000000000000007</c:v>
                </c:pt>
                <c:pt idx="420">
                  <c:v>9</c:v>
                </c:pt>
                <c:pt idx="421">
                  <c:v>14</c:v>
                </c:pt>
                <c:pt idx="422">
                  <c:v>17.3</c:v>
                </c:pt>
                <c:pt idx="423">
                  <c:v>8.3000000000000007</c:v>
                </c:pt>
                <c:pt idx="424">
                  <c:v>13.7</c:v>
                </c:pt>
                <c:pt idx="425">
                  <c:v>7.9</c:v>
                </c:pt>
                <c:pt idx="426">
                  <c:v>10.4</c:v>
                </c:pt>
                <c:pt idx="427">
                  <c:v>14</c:v>
                </c:pt>
                <c:pt idx="428">
                  <c:v>9</c:v>
                </c:pt>
                <c:pt idx="429">
                  <c:v>10.8</c:v>
                </c:pt>
                <c:pt idx="430">
                  <c:v>9.4</c:v>
                </c:pt>
                <c:pt idx="431">
                  <c:v>5.8</c:v>
                </c:pt>
                <c:pt idx="432">
                  <c:v>5.8</c:v>
                </c:pt>
                <c:pt idx="433">
                  <c:v>4.3</c:v>
                </c:pt>
                <c:pt idx="434">
                  <c:v>7.9</c:v>
                </c:pt>
                <c:pt idx="435">
                  <c:v>9.6999999999999993</c:v>
                </c:pt>
                <c:pt idx="436">
                  <c:v>12.2</c:v>
                </c:pt>
                <c:pt idx="437">
                  <c:v>6.5</c:v>
                </c:pt>
                <c:pt idx="438">
                  <c:v>14</c:v>
                </c:pt>
                <c:pt idx="439">
                  <c:v>14.4</c:v>
                </c:pt>
                <c:pt idx="440">
                  <c:v>14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14</c:v>
                </c:pt>
                <c:pt idx="444">
                  <c:v>13.7</c:v>
                </c:pt>
                <c:pt idx="445">
                  <c:v>10.1</c:v>
                </c:pt>
                <c:pt idx="446">
                  <c:v>9</c:v>
                </c:pt>
                <c:pt idx="447">
                  <c:v>7.9</c:v>
                </c:pt>
                <c:pt idx="448">
                  <c:v>10.1</c:v>
                </c:pt>
                <c:pt idx="449">
                  <c:v>12.2</c:v>
                </c:pt>
                <c:pt idx="450">
                  <c:v>17.600000000000001</c:v>
                </c:pt>
                <c:pt idx="451">
                  <c:v>16.600000000000001</c:v>
                </c:pt>
                <c:pt idx="452">
                  <c:v>11.9</c:v>
                </c:pt>
                <c:pt idx="453">
                  <c:v>10.8</c:v>
                </c:pt>
                <c:pt idx="454">
                  <c:v>10.1</c:v>
                </c:pt>
                <c:pt idx="455">
                  <c:v>12.2</c:v>
                </c:pt>
                <c:pt idx="456">
                  <c:v>10.1</c:v>
                </c:pt>
                <c:pt idx="457">
                  <c:v>7.9</c:v>
                </c:pt>
                <c:pt idx="458">
                  <c:v>12.6</c:v>
                </c:pt>
                <c:pt idx="459">
                  <c:v>11.9</c:v>
                </c:pt>
                <c:pt idx="460">
                  <c:v>18.399999999999999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9.6999999999999993</c:v>
                </c:pt>
                <c:pt idx="464">
                  <c:v>10.8</c:v>
                </c:pt>
                <c:pt idx="465">
                  <c:v>9</c:v>
                </c:pt>
                <c:pt idx="466">
                  <c:v>10.8</c:v>
                </c:pt>
                <c:pt idx="467">
                  <c:v>7.6</c:v>
                </c:pt>
                <c:pt idx="468">
                  <c:v>13.3</c:v>
                </c:pt>
                <c:pt idx="469">
                  <c:v>6.5</c:v>
                </c:pt>
                <c:pt idx="470">
                  <c:v>7.6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8.6</c:v>
                </c:pt>
                <c:pt idx="474">
                  <c:v>13</c:v>
                </c:pt>
                <c:pt idx="475">
                  <c:v>7.9</c:v>
                </c:pt>
                <c:pt idx="476">
                  <c:v>9.4</c:v>
                </c:pt>
                <c:pt idx="477">
                  <c:v>8.6</c:v>
                </c:pt>
                <c:pt idx="478">
                  <c:v>7.6</c:v>
                </c:pt>
                <c:pt idx="479">
                  <c:v>14.4</c:v>
                </c:pt>
                <c:pt idx="480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-2.3999999999999986</c:v>
                </c:pt>
                <c:pt idx="391">
                  <c:v>-2.3999999999999986</c:v>
                </c:pt>
                <c:pt idx="392">
                  <c:v>-2.3999999999999986</c:v>
                </c:pt>
                <c:pt idx="393">
                  <c:v>-2.3999999999999986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-2.2999999999999989</c:v>
                </c:pt>
                <c:pt idx="404">
                  <c:v>-2.2999999999999989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-2.2000000000000011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-2.2000000000000011</c:v>
                </c:pt>
                <c:pt idx="427">
                  <c:v>-2.1000000000000014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-2.1999999999999993</c:v>
                </c:pt>
                <c:pt idx="454">
                  <c:v>-2.1999999999999993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-2.0999999999999996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-2.1999999999999993</c:v>
                </c:pt>
                <c:pt idx="480">
                  <c:v>-2.1999999999999993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novembre 2025 à 08:13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21:53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3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3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9.0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21.6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85725</xdr:colOff>
      <xdr:row>11</xdr:row>
      <xdr:rowOff>66675</xdr:rowOff>
    </xdr:from>
    <xdr:to>
      <xdr:col>21</xdr:col>
      <xdr:colOff>628650</xdr:colOff>
      <xdr:row>19</xdr:row>
      <xdr:rowOff>95250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2190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123827</xdr:colOff>
      <xdr:row>18</xdr:row>
      <xdr:rowOff>104775</xdr:rowOff>
    </xdr:from>
    <xdr:to>
      <xdr:col>6</xdr:col>
      <xdr:colOff>86439</xdr:colOff>
      <xdr:row>26</xdr:row>
      <xdr:rowOff>90675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45BDC0C4-A49C-478D-7A86-59E443418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85802" y="3552825"/>
          <a:ext cx="2915362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Z24" sqref="Z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</v>
      </c>
      <c r="AI3" s="151">
        <f>Novembre_2025!BA5</f>
        <v>6.3923611111111107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0.9</v>
      </c>
      <c r="C5" s="131"/>
      <c r="D5" s="130">
        <f>VLOOKUP($B5,$E$9:$R$2617,14,0)</f>
        <v>0</v>
      </c>
      <c r="E5" s="129">
        <f>MIN($B$9:$B$1448)</f>
        <v>0.9</v>
      </c>
      <c r="F5" s="128"/>
      <c r="G5" s="127">
        <f>VLOOKUP($E5,$B$9:$R$1448,17,0)</f>
        <v>0</v>
      </c>
      <c r="H5" s="126">
        <f>MAX($B$9:$B$1448)</f>
        <v>9</v>
      </c>
      <c r="I5" s="125"/>
      <c r="J5" s="124">
        <f>VLOOKUP($H5,$B$9:$R$1448,17,0)</f>
        <v>0.30625000000000002</v>
      </c>
      <c r="K5" s="91">
        <f>MAX($G$9:$G$1448)</f>
        <v>18.399999999999999</v>
      </c>
      <c r="L5" s="107"/>
      <c r="M5" s="123">
        <f>VLOOKUP($K5,$G$9:$R$1448,12,0)</f>
        <v>0.31944444444444398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21.6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18.399999999999999</v>
      </c>
      <c r="L7" s="90"/>
      <c r="M7" s="89">
        <f>VLOOKUP($K5,$G$9:$R$1448,12,0)</f>
        <v>0.31944444444444398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21.6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91</v>
      </c>
      <c r="D9" s="2">
        <v>-0.4</v>
      </c>
      <c r="E9" s="2">
        <v>0.9</v>
      </c>
      <c r="F9" s="2">
        <v>0</v>
      </c>
      <c r="G9" s="2">
        <v>1.8</v>
      </c>
      <c r="H9" s="2">
        <v>1023.8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-0.6</v>
      </c>
      <c r="Q9">
        <v>-0.2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0.9</v>
      </c>
      <c r="C10" s="2">
        <v>91</v>
      </c>
      <c r="D10" s="2">
        <v>-0.4</v>
      </c>
      <c r="E10" s="2">
        <v>0.9</v>
      </c>
      <c r="F10" s="2">
        <v>0</v>
      </c>
      <c r="G10" s="2">
        <v>0</v>
      </c>
      <c r="H10" s="2">
        <v>1024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-0.6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0.9</v>
      </c>
      <c r="C11" s="2">
        <v>91</v>
      </c>
      <c r="D11" s="2">
        <v>-0.4</v>
      </c>
      <c r="E11" s="2">
        <v>0.9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-0.6</v>
      </c>
      <c r="Q11">
        <v>-0.2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0.9</v>
      </c>
      <c r="C12" s="2">
        <v>91</v>
      </c>
      <c r="D12" s="2">
        <v>-0.4</v>
      </c>
      <c r="E12" s="2">
        <v>0.9</v>
      </c>
      <c r="F12" s="2">
        <v>0</v>
      </c>
      <c r="G12" s="2">
        <v>0</v>
      </c>
      <c r="H12" s="2">
        <v>1024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0.9</v>
      </c>
      <c r="C13" s="2">
        <v>91</v>
      </c>
      <c r="D13" s="2">
        <v>-0.4</v>
      </c>
      <c r="E13" s="2">
        <v>0.9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-0.6</v>
      </c>
      <c r="Q13">
        <v>-0.2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0.9</v>
      </c>
      <c r="C14" s="2">
        <v>91</v>
      </c>
      <c r="D14" s="2">
        <v>-0.4</v>
      </c>
      <c r="E14" s="2">
        <v>0.9</v>
      </c>
      <c r="F14" s="2">
        <v>0</v>
      </c>
      <c r="G14" s="2">
        <v>0</v>
      </c>
      <c r="H14" s="2">
        <v>1024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-0.6</v>
      </c>
      <c r="Q14">
        <v>-0.2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0.9</v>
      </c>
      <c r="C15" s="2">
        <v>91</v>
      </c>
      <c r="D15" s="2">
        <v>-0.4</v>
      </c>
      <c r="E15" s="2">
        <v>0.9</v>
      </c>
      <c r="F15" s="2">
        <v>0</v>
      </c>
      <c r="G15" s="2">
        <v>1.8</v>
      </c>
      <c r="H15" s="2">
        <v>1024.0999999999999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-0.6</v>
      </c>
      <c r="Q15">
        <v>-0.2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</v>
      </c>
      <c r="C16" s="2">
        <v>91</v>
      </c>
      <c r="D16" s="2">
        <v>-0.3</v>
      </c>
      <c r="E16" s="2">
        <v>1</v>
      </c>
      <c r="F16" s="2">
        <v>0</v>
      </c>
      <c r="G16" s="2">
        <v>2.5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-0.6</v>
      </c>
      <c r="Q16">
        <v>-0.2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1.1000000000000001</v>
      </c>
      <c r="C17" s="2">
        <v>91</v>
      </c>
      <c r="D17" s="2">
        <v>-0.2</v>
      </c>
      <c r="E17" s="2">
        <v>1.1000000000000001</v>
      </c>
      <c r="F17" s="2">
        <v>0</v>
      </c>
      <c r="G17" s="2">
        <v>0</v>
      </c>
      <c r="H17" s="2">
        <v>1024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-0.6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1.2</v>
      </c>
      <c r="C18" s="2">
        <v>91</v>
      </c>
      <c r="D18" s="2">
        <v>-0.1</v>
      </c>
      <c r="E18" s="2">
        <v>1.2</v>
      </c>
      <c r="F18" s="2">
        <v>0</v>
      </c>
      <c r="G18" s="2">
        <v>1.8</v>
      </c>
      <c r="H18" s="2">
        <v>1024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-0.6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1.4</v>
      </c>
      <c r="C19" s="2">
        <v>91</v>
      </c>
      <c r="D19" s="2">
        <v>0.1</v>
      </c>
      <c r="E19" s="2">
        <v>1.4</v>
      </c>
      <c r="F19" s="2">
        <v>0</v>
      </c>
      <c r="G19" s="2">
        <v>1.8</v>
      </c>
      <c r="H19" s="2">
        <v>1024.0999999999999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-0.6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1.8</v>
      </c>
      <c r="C20" s="2">
        <v>92</v>
      </c>
      <c r="D20" s="2">
        <v>0.6</v>
      </c>
      <c r="E20" s="2">
        <v>1.8</v>
      </c>
      <c r="F20" s="2">
        <v>1.8</v>
      </c>
      <c r="G20" s="2">
        <v>1.8</v>
      </c>
      <c r="H20" s="2">
        <v>1024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-0.5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2.2000000000000002</v>
      </c>
      <c r="C21" s="2">
        <v>92</v>
      </c>
      <c r="D21" s="2">
        <v>1</v>
      </c>
      <c r="E21" s="2">
        <v>2.2000000000000002</v>
      </c>
      <c r="F21" s="2">
        <v>0</v>
      </c>
      <c r="G21" s="2">
        <v>3.2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-0.5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2.2999999999999998</v>
      </c>
      <c r="C22" s="2">
        <v>91</v>
      </c>
      <c r="D22" s="2">
        <v>1</v>
      </c>
      <c r="E22" s="2">
        <v>2.2999999999999998</v>
      </c>
      <c r="F22" s="2">
        <v>0</v>
      </c>
      <c r="G22" s="2">
        <v>1.8</v>
      </c>
      <c r="H22" s="2">
        <v>1023.8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2.4</v>
      </c>
      <c r="C23" s="2">
        <v>91</v>
      </c>
      <c r="D23" s="2">
        <v>1.1000000000000001</v>
      </c>
      <c r="E23" s="2">
        <v>2.4</v>
      </c>
      <c r="F23" s="2">
        <v>3.2</v>
      </c>
      <c r="G23" s="2">
        <v>3.2</v>
      </c>
      <c r="H23" s="2">
        <v>1024.0999999999999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-0.4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2.9</v>
      </c>
      <c r="C24" s="2">
        <v>92</v>
      </c>
      <c r="D24" s="2">
        <v>1.7</v>
      </c>
      <c r="E24" s="2">
        <v>2.9</v>
      </c>
      <c r="F24" s="2">
        <v>3.6</v>
      </c>
      <c r="G24" s="2">
        <v>4.7</v>
      </c>
      <c r="H24" s="2">
        <v>1024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3.6</v>
      </c>
      <c r="C25" s="2">
        <v>91</v>
      </c>
      <c r="D25" s="2">
        <v>2.2999999999999998</v>
      </c>
      <c r="E25" s="2">
        <v>3.6</v>
      </c>
      <c r="F25" s="2">
        <v>0</v>
      </c>
      <c r="G25" s="2">
        <v>2.2000000000000002</v>
      </c>
      <c r="H25" s="2">
        <v>1024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-0.2</v>
      </c>
      <c r="Q25">
        <v>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3.7</v>
      </c>
      <c r="C26" s="2">
        <v>91</v>
      </c>
      <c r="D26" s="2">
        <v>2.4</v>
      </c>
      <c r="E26" s="2">
        <v>3.7</v>
      </c>
      <c r="F26" s="2">
        <v>0</v>
      </c>
      <c r="G26" s="2">
        <v>1.8</v>
      </c>
      <c r="H26" s="2">
        <v>1023.9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-0.1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3.7</v>
      </c>
      <c r="C27" s="2">
        <v>91</v>
      </c>
      <c r="D27" s="2">
        <v>2.4</v>
      </c>
      <c r="E27" s="2">
        <v>3.7</v>
      </c>
      <c r="F27" s="2">
        <v>0</v>
      </c>
      <c r="G27" s="2">
        <v>0</v>
      </c>
      <c r="H27" s="2">
        <v>1024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0.1</v>
      </c>
      <c r="Q27">
        <v>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3.6</v>
      </c>
      <c r="C28" s="2">
        <v>92</v>
      </c>
      <c r="D28" s="2">
        <v>2.4</v>
      </c>
      <c r="E28" s="2">
        <v>3.6</v>
      </c>
      <c r="F28" s="2">
        <v>1.8</v>
      </c>
      <c r="G28" s="2">
        <v>2.9</v>
      </c>
      <c r="H28" s="2">
        <v>1024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0.2</v>
      </c>
      <c r="Q28">
        <v>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3.7</v>
      </c>
      <c r="C29" s="2">
        <v>92</v>
      </c>
      <c r="D29" s="2">
        <v>2.5</v>
      </c>
      <c r="E29" s="2">
        <v>3.7</v>
      </c>
      <c r="F29" s="2">
        <v>0</v>
      </c>
      <c r="G29" s="2">
        <v>3.6</v>
      </c>
      <c r="H29" s="2">
        <v>1024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0.4</v>
      </c>
      <c r="Q29">
        <v>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3.8</v>
      </c>
      <c r="C30" s="2">
        <v>91</v>
      </c>
      <c r="D30" s="2">
        <v>2.5</v>
      </c>
      <c r="E30" s="2">
        <v>3.8</v>
      </c>
      <c r="F30" s="2">
        <v>0</v>
      </c>
      <c r="G30" s="2">
        <v>1.8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0.5</v>
      </c>
      <c r="Q30">
        <v>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3.7</v>
      </c>
      <c r="C31" s="2">
        <v>91</v>
      </c>
      <c r="D31" s="2">
        <v>2.4</v>
      </c>
      <c r="E31" s="2">
        <v>3.7</v>
      </c>
      <c r="F31" s="2">
        <v>0</v>
      </c>
      <c r="G31" s="2">
        <v>0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0.6</v>
      </c>
      <c r="Q31">
        <v>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4.0999999999999996</v>
      </c>
      <c r="C32" s="2">
        <v>92</v>
      </c>
      <c r="D32" s="2">
        <v>2.9</v>
      </c>
      <c r="E32" s="2">
        <v>2.5</v>
      </c>
      <c r="F32" s="2">
        <v>6.5</v>
      </c>
      <c r="G32" s="2">
        <v>6.5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0.7</v>
      </c>
      <c r="Q32">
        <v>1.2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4.5999999999999996</v>
      </c>
      <c r="C33" s="2">
        <v>91</v>
      </c>
      <c r="D33" s="2">
        <v>3.3</v>
      </c>
      <c r="E33" s="2">
        <v>4.5999999999999996</v>
      </c>
      <c r="F33" s="2">
        <v>4</v>
      </c>
      <c r="G33" s="2">
        <v>4.3</v>
      </c>
      <c r="H33" s="2">
        <v>1024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0.8</v>
      </c>
      <c r="Q33">
        <v>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4.5999999999999996</v>
      </c>
      <c r="C34" s="2">
        <v>91</v>
      </c>
      <c r="D34" s="2">
        <v>3.3</v>
      </c>
      <c r="E34" s="2">
        <v>4.5999999999999996</v>
      </c>
      <c r="F34" s="2">
        <v>4.3</v>
      </c>
      <c r="G34" s="2">
        <v>5</v>
      </c>
      <c r="H34" s="2">
        <v>1024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1</v>
      </c>
      <c r="Q34">
        <v>1.4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4.9000000000000004</v>
      </c>
      <c r="C35" s="2">
        <v>91</v>
      </c>
      <c r="D35" s="2">
        <v>3.6</v>
      </c>
      <c r="E35" s="2">
        <v>3.3</v>
      </c>
      <c r="F35" s="2">
        <v>6.8</v>
      </c>
      <c r="G35" s="2">
        <v>7.9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1.1000000000000001</v>
      </c>
      <c r="Q35">
        <v>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5.2</v>
      </c>
      <c r="C36" s="2">
        <v>91</v>
      </c>
      <c r="D36" s="2">
        <v>3.9</v>
      </c>
      <c r="E36" s="2">
        <v>4.2</v>
      </c>
      <c r="F36" s="2">
        <v>5.4</v>
      </c>
      <c r="G36" s="2">
        <v>6.1</v>
      </c>
      <c r="H36" s="2">
        <v>1024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1.2</v>
      </c>
      <c r="Q36">
        <v>1.6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5.4</v>
      </c>
      <c r="C37" s="2">
        <v>91</v>
      </c>
      <c r="D37" s="2">
        <v>4.0999999999999996</v>
      </c>
      <c r="E37" s="2">
        <v>5.4</v>
      </c>
      <c r="F37" s="2">
        <v>2.9</v>
      </c>
      <c r="G37" s="2">
        <v>3.2</v>
      </c>
      <c r="H37" s="2">
        <v>1024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1.4</v>
      </c>
      <c r="Q37">
        <v>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5.3</v>
      </c>
      <c r="C38" s="2">
        <v>91</v>
      </c>
      <c r="D38" s="2">
        <v>4</v>
      </c>
      <c r="E38" s="2">
        <v>5.3</v>
      </c>
      <c r="F38" s="2">
        <v>0</v>
      </c>
      <c r="G38" s="2">
        <v>0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1.6</v>
      </c>
      <c r="Q38">
        <v>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5.0999999999999996</v>
      </c>
      <c r="C39" s="2">
        <v>91</v>
      </c>
      <c r="D39" s="2">
        <v>3.8</v>
      </c>
      <c r="E39" s="2">
        <v>5.0999999999999996</v>
      </c>
      <c r="F39" s="2">
        <v>3.2</v>
      </c>
      <c r="G39" s="2">
        <v>3.2</v>
      </c>
      <c r="H39" s="2">
        <v>1024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1.8</v>
      </c>
      <c r="Q39">
        <v>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4.9000000000000004</v>
      </c>
      <c r="C40" s="2">
        <v>91</v>
      </c>
      <c r="D40" s="2">
        <v>3.6</v>
      </c>
      <c r="E40" s="2">
        <v>4.9000000000000004</v>
      </c>
      <c r="F40" s="2">
        <v>2.9</v>
      </c>
      <c r="G40" s="2">
        <v>3.2</v>
      </c>
      <c r="H40" s="2">
        <v>1024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1.9</v>
      </c>
      <c r="Q40">
        <v>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</v>
      </c>
      <c r="C41" s="2">
        <v>91</v>
      </c>
      <c r="D41" s="2">
        <v>3.7</v>
      </c>
      <c r="E41" s="2">
        <v>5</v>
      </c>
      <c r="F41" s="2">
        <v>3.2</v>
      </c>
      <c r="G41" s="2">
        <v>7.6</v>
      </c>
      <c r="H41" s="2">
        <v>1024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</v>
      </c>
      <c r="Q41">
        <v>2.2000000000000002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5.4</v>
      </c>
      <c r="C42" s="2">
        <v>91</v>
      </c>
      <c r="D42" s="2">
        <v>4.0999999999999996</v>
      </c>
      <c r="E42" s="2">
        <v>5.4</v>
      </c>
      <c r="F42" s="2">
        <v>3.2</v>
      </c>
      <c r="G42" s="2">
        <v>3.6</v>
      </c>
      <c r="H42" s="2">
        <v>1023.8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5.4</v>
      </c>
      <c r="C43" s="2">
        <v>91</v>
      </c>
      <c r="D43" s="2">
        <v>4.0999999999999996</v>
      </c>
      <c r="E43" s="2">
        <v>5.4</v>
      </c>
      <c r="F43" s="2">
        <v>2.5</v>
      </c>
      <c r="G43" s="2">
        <v>2.5</v>
      </c>
      <c r="H43" s="2">
        <v>1023.9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2.2000000000000002</v>
      </c>
      <c r="Q43">
        <v>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5.4</v>
      </c>
      <c r="C44" s="2">
        <v>91</v>
      </c>
      <c r="D44" s="2">
        <v>4.0999999999999996</v>
      </c>
      <c r="E44" s="2">
        <v>5.4</v>
      </c>
      <c r="F44" s="2">
        <v>3.2</v>
      </c>
      <c r="G44" s="2">
        <v>3.6</v>
      </c>
      <c r="H44" s="2">
        <v>1023.7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2.2999999999999998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5.7</v>
      </c>
      <c r="C45" s="2">
        <v>91</v>
      </c>
      <c r="D45" s="2">
        <v>4.4000000000000004</v>
      </c>
      <c r="E45" s="2">
        <v>5.7</v>
      </c>
      <c r="F45" s="2">
        <v>3.6</v>
      </c>
      <c r="G45" s="2">
        <v>5.4</v>
      </c>
      <c r="H45" s="2">
        <v>1023.8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2.4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91</v>
      </c>
      <c r="D46" s="2">
        <v>4.5999999999999996</v>
      </c>
      <c r="E46" s="2">
        <v>5.9</v>
      </c>
      <c r="F46" s="2">
        <v>4.7</v>
      </c>
      <c r="G46" s="2">
        <v>4.7</v>
      </c>
      <c r="H46" s="2">
        <v>1024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5.8</v>
      </c>
      <c r="C47" s="2">
        <v>90</v>
      </c>
      <c r="D47" s="2">
        <v>4.3</v>
      </c>
      <c r="E47" s="2">
        <v>5.8</v>
      </c>
      <c r="F47" s="2">
        <v>3.6</v>
      </c>
      <c r="G47" s="2">
        <v>5.8</v>
      </c>
      <c r="H47" s="2">
        <v>1023.9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2.6</v>
      </c>
      <c r="Q47">
        <v>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6</v>
      </c>
      <c r="C48" s="2">
        <v>90</v>
      </c>
      <c r="D48" s="2">
        <v>4.5</v>
      </c>
      <c r="E48" s="2">
        <v>6</v>
      </c>
      <c r="F48" s="2">
        <v>4.3</v>
      </c>
      <c r="G48" s="2">
        <v>5.4</v>
      </c>
      <c r="H48" s="2">
        <v>1024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2.7</v>
      </c>
      <c r="Q48">
        <v>2.9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6.1</v>
      </c>
      <c r="C49" s="2">
        <v>90</v>
      </c>
      <c r="D49" s="2">
        <v>4.5999999999999996</v>
      </c>
      <c r="E49" s="2">
        <v>6.1</v>
      </c>
      <c r="F49" s="2">
        <v>4</v>
      </c>
      <c r="G49" s="2">
        <v>4.7</v>
      </c>
      <c r="H49" s="2">
        <v>1023.7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2.8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6.2</v>
      </c>
      <c r="C50" s="2">
        <v>90</v>
      </c>
      <c r="D50" s="2">
        <v>4.7</v>
      </c>
      <c r="E50" s="2">
        <v>6.2</v>
      </c>
      <c r="F50" s="2">
        <v>2.9</v>
      </c>
      <c r="G50" s="2">
        <v>5.4</v>
      </c>
      <c r="H50" s="2">
        <v>1023.9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2.9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6.3</v>
      </c>
      <c r="C51" s="2">
        <v>90</v>
      </c>
      <c r="D51" s="2">
        <v>4.8</v>
      </c>
      <c r="E51" s="2">
        <v>5.2</v>
      </c>
      <c r="F51" s="2">
        <v>6.1</v>
      </c>
      <c r="G51" s="2">
        <v>6.8</v>
      </c>
      <c r="H51" s="2">
        <v>1024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3</v>
      </c>
      <c r="Q51">
        <v>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6.5</v>
      </c>
      <c r="C52" s="2">
        <v>89</v>
      </c>
      <c r="D52" s="2">
        <v>4.8</v>
      </c>
      <c r="E52" s="2">
        <v>6.5</v>
      </c>
      <c r="F52" s="2">
        <v>1.8</v>
      </c>
      <c r="G52" s="2">
        <v>3.6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3.1</v>
      </c>
      <c r="Q52">
        <v>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6.4</v>
      </c>
      <c r="C53" s="2">
        <v>89</v>
      </c>
      <c r="D53" s="2">
        <v>4.7</v>
      </c>
      <c r="E53" s="2">
        <v>6.4</v>
      </c>
      <c r="F53" s="2">
        <v>2.5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3.2</v>
      </c>
      <c r="Q53">
        <v>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6.4</v>
      </c>
      <c r="C54" s="2">
        <v>89</v>
      </c>
      <c r="D54" s="2">
        <v>4.7</v>
      </c>
      <c r="E54" s="2">
        <v>6.4</v>
      </c>
      <c r="F54" s="2">
        <v>4.3</v>
      </c>
      <c r="G54" s="2">
        <v>5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3.3</v>
      </c>
      <c r="Q54">
        <v>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6.5</v>
      </c>
      <c r="C55" s="2">
        <v>88</v>
      </c>
      <c r="D55" s="2">
        <v>4.5999999999999996</v>
      </c>
      <c r="E55" s="2">
        <v>5.8</v>
      </c>
      <c r="F55" s="2">
        <v>5</v>
      </c>
      <c r="G55" s="2">
        <v>6.5</v>
      </c>
      <c r="H55" s="2">
        <v>1024.2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3.4</v>
      </c>
      <c r="Q55">
        <v>3.5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6.6</v>
      </c>
      <c r="C56" s="2">
        <v>88</v>
      </c>
      <c r="D56" s="2">
        <v>4.7</v>
      </c>
      <c r="E56" s="2">
        <v>5.8</v>
      </c>
      <c r="F56" s="2">
        <v>5.4</v>
      </c>
      <c r="G56" s="2">
        <v>7.6</v>
      </c>
      <c r="H56" s="2">
        <v>1024.0999999999999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3.4</v>
      </c>
      <c r="Q56">
        <v>3.5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6.6</v>
      </c>
      <c r="C57" s="2">
        <v>88</v>
      </c>
      <c r="D57" s="2">
        <v>4.7</v>
      </c>
      <c r="E57" s="2">
        <v>5.9</v>
      </c>
      <c r="F57" s="2">
        <v>5</v>
      </c>
      <c r="G57" s="2">
        <v>5</v>
      </c>
      <c r="H57" s="2">
        <v>1024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3.4</v>
      </c>
      <c r="Q57">
        <v>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6.6</v>
      </c>
      <c r="C58" s="2">
        <v>87</v>
      </c>
      <c r="D58" s="2">
        <v>4.5999999999999996</v>
      </c>
      <c r="E58" s="2">
        <v>6.6</v>
      </c>
      <c r="F58" s="2">
        <v>2.5</v>
      </c>
      <c r="G58" s="2">
        <v>2.5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3.5</v>
      </c>
      <c r="Q58">
        <v>3.6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6.6</v>
      </c>
      <c r="C59" s="2">
        <v>87</v>
      </c>
      <c r="D59" s="2">
        <v>4.5999999999999996</v>
      </c>
      <c r="E59" s="2">
        <v>5.8</v>
      </c>
      <c r="F59" s="2">
        <v>5.4</v>
      </c>
      <c r="G59" s="2">
        <v>5.4</v>
      </c>
      <c r="H59" s="2">
        <v>1023.9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3.6</v>
      </c>
      <c r="Q59">
        <v>3.6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6.7</v>
      </c>
      <c r="C60" s="2">
        <v>87</v>
      </c>
      <c r="D60" s="2">
        <v>4.7</v>
      </c>
      <c r="E60" s="2">
        <v>6.7</v>
      </c>
      <c r="F60" s="2">
        <v>2.5</v>
      </c>
      <c r="G60" s="2">
        <v>4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3.6</v>
      </c>
      <c r="Q60">
        <v>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6.6</v>
      </c>
      <c r="C61" s="2">
        <v>86</v>
      </c>
      <c r="D61" s="2">
        <v>4.5</v>
      </c>
      <c r="E61" s="2">
        <v>6.6</v>
      </c>
      <c r="F61" s="2">
        <v>2.5</v>
      </c>
      <c r="G61" s="2">
        <v>2.9</v>
      </c>
      <c r="H61" s="2">
        <v>1024.0999999999999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3.7</v>
      </c>
      <c r="Q61">
        <v>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6.6</v>
      </c>
      <c r="C62" s="2">
        <v>86</v>
      </c>
      <c r="D62" s="2">
        <v>4.5</v>
      </c>
      <c r="E62" s="2">
        <v>5.6</v>
      </c>
      <c r="F62" s="2">
        <v>5.8</v>
      </c>
      <c r="G62" s="2">
        <v>7.2</v>
      </c>
      <c r="H62" s="2">
        <v>1024.2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3.7</v>
      </c>
      <c r="Q62">
        <v>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6.6</v>
      </c>
      <c r="C63" s="2">
        <v>85</v>
      </c>
      <c r="D63" s="2">
        <v>4.3</v>
      </c>
      <c r="E63" s="2">
        <v>6.6</v>
      </c>
      <c r="F63" s="2">
        <v>2.5</v>
      </c>
      <c r="G63" s="2">
        <v>3.6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3.7</v>
      </c>
      <c r="Q63">
        <v>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6.5</v>
      </c>
      <c r="C64" s="2">
        <v>85</v>
      </c>
      <c r="D64" s="2">
        <v>4.2</v>
      </c>
      <c r="E64" s="2">
        <v>6.5</v>
      </c>
      <c r="F64" s="2">
        <v>1.8</v>
      </c>
      <c r="G64" s="2">
        <v>2.2000000000000002</v>
      </c>
      <c r="H64" s="2">
        <v>1024.0999999999999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3.8</v>
      </c>
      <c r="Q64">
        <v>3.9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6.5</v>
      </c>
      <c r="C65" s="2">
        <v>85</v>
      </c>
      <c r="D65" s="2">
        <v>4.2</v>
      </c>
      <c r="E65" s="2">
        <v>6.5</v>
      </c>
      <c r="F65" s="2">
        <v>1.8</v>
      </c>
      <c r="G65" s="2">
        <v>2.9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3.8</v>
      </c>
      <c r="Q65">
        <v>3.9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6.5</v>
      </c>
      <c r="C66" s="2">
        <v>84</v>
      </c>
      <c r="D66" s="2">
        <v>4</v>
      </c>
      <c r="E66" s="2">
        <v>6.5</v>
      </c>
      <c r="F66" s="2">
        <v>1.8</v>
      </c>
      <c r="G66" s="2">
        <v>1.8</v>
      </c>
      <c r="H66" s="2">
        <v>1024.0999999999999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3.8</v>
      </c>
      <c r="Q66">
        <v>3.9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6.3</v>
      </c>
      <c r="C67" s="2">
        <v>84</v>
      </c>
      <c r="D67" s="2">
        <v>3.8</v>
      </c>
      <c r="E67" s="2">
        <v>6.3</v>
      </c>
      <c r="F67" s="2">
        <v>3.2</v>
      </c>
      <c r="G67" s="2">
        <v>4</v>
      </c>
      <c r="H67" s="2">
        <v>1024.0999999999999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3.8</v>
      </c>
      <c r="Q67">
        <v>3.9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6.3</v>
      </c>
      <c r="C68" s="2">
        <v>84</v>
      </c>
      <c r="D68" s="2">
        <v>3.8</v>
      </c>
      <c r="E68" s="2">
        <v>6.3</v>
      </c>
      <c r="F68" s="2">
        <v>2.9</v>
      </c>
      <c r="G68" s="2">
        <v>4.3</v>
      </c>
      <c r="H68" s="2">
        <v>1024.0999999999999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3.8</v>
      </c>
      <c r="Q68">
        <v>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6.4</v>
      </c>
      <c r="C69" s="2">
        <v>84</v>
      </c>
      <c r="D69" s="2">
        <v>3.9</v>
      </c>
      <c r="E69" s="2">
        <v>6.4</v>
      </c>
      <c r="F69" s="2">
        <v>0</v>
      </c>
      <c r="G69" s="2">
        <v>0</v>
      </c>
      <c r="H69" s="2">
        <v>1023.9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3.8</v>
      </c>
      <c r="Q69">
        <v>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6.1</v>
      </c>
      <c r="C70" s="2">
        <v>83</v>
      </c>
      <c r="D70" s="2">
        <v>3.4</v>
      </c>
      <c r="E70" s="2">
        <v>6.1</v>
      </c>
      <c r="F70" s="2">
        <v>0</v>
      </c>
      <c r="G70" s="2">
        <v>0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3.8</v>
      </c>
      <c r="Q70">
        <v>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5.9</v>
      </c>
      <c r="C71" s="2">
        <v>83</v>
      </c>
      <c r="D71" s="2">
        <v>3.2</v>
      </c>
      <c r="E71" s="2">
        <v>5.9</v>
      </c>
      <c r="F71" s="2">
        <v>2.2000000000000002</v>
      </c>
      <c r="G71" s="2">
        <v>3.2</v>
      </c>
      <c r="H71" s="2">
        <v>1024.0999999999999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3.8</v>
      </c>
      <c r="Q71">
        <v>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5.8</v>
      </c>
      <c r="C72" s="2">
        <v>83</v>
      </c>
      <c r="D72" s="2">
        <v>3.1</v>
      </c>
      <c r="E72" s="2">
        <v>5.8</v>
      </c>
      <c r="F72" s="2">
        <v>4.3</v>
      </c>
      <c r="G72" s="2">
        <v>5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3.7</v>
      </c>
      <c r="Q72">
        <v>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6</v>
      </c>
      <c r="C73" s="2">
        <v>83</v>
      </c>
      <c r="D73" s="2">
        <v>3.3</v>
      </c>
      <c r="E73" s="2">
        <v>6</v>
      </c>
      <c r="F73" s="2">
        <v>1.8</v>
      </c>
      <c r="G73" s="2">
        <v>2.2000000000000002</v>
      </c>
      <c r="H73" s="2">
        <v>1024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3.7</v>
      </c>
      <c r="Q73">
        <v>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5.8</v>
      </c>
      <c r="C74" s="2">
        <v>83</v>
      </c>
      <c r="D74" s="2">
        <v>3.1</v>
      </c>
      <c r="E74" s="2">
        <v>5.8</v>
      </c>
      <c r="F74" s="2">
        <v>2.5</v>
      </c>
      <c r="G74" s="2">
        <v>3.2</v>
      </c>
      <c r="H74" s="2">
        <v>1024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3.7</v>
      </c>
      <c r="Q74">
        <v>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5.9</v>
      </c>
      <c r="C75" s="2">
        <v>83</v>
      </c>
      <c r="D75" s="2">
        <v>3.2</v>
      </c>
      <c r="E75" s="2">
        <v>5.9</v>
      </c>
      <c r="F75" s="2">
        <v>2.5</v>
      </c>
      <c r="G75" s="2">
        <v>4.3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3.7</v>
      </c>
      <c r="Q75">
        <v>3.9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6</v>
      </c>
      <c r="C76" s="2">
        <v>83</v>
      </c>
      <c r="D76" s="2">
        <v>3.3</v>
      </c>
      <c r="E76" s="2">
        <v>6</v>
      </c>
      <c r="F76" s="2">
        <v>1.8</v>
      </c>
      <c r="G76" s="2">
        <v>2.5</v>
      </c>
      <c r="H76" s="2">
        <v>1023.9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3.6</v>
      </c>
      <c r="Q76">
        <v>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5.9</v>
      </c>
      <c r="C77" s="2">
        <v>83</v>
      </c>
      <c r="D77" s="2">
        <v>3.2</v>
      </c>
      <c r="E77" s="2">
        <v>5.9</v>
      </c>
      <c r="F77" s="2">
        <v>1.8</v>
      </c>
      <c r="G77" s="2">
        <v>2.9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3.6</v>
      </c>
      <c r="Q77">
        <v>3.9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5.8</v>
      </c>
      <c r="C78" s="2">
        <v>83</v>
      </c>
      <c r="D78" s="2">
        <v>3.1</v>
      </c>
      <c r="E78" s="2">
        <v>5.8</v>
      </c>
      <c r="F78" s="2">
        <v>0</v>
      </c>
      <c r="G78" s="2">
        <v>4.3</v>
      </c>
      <c r="H78" s="2">
        <v>1024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3.6</v>
      </c>
      <c r="Q78">
        <v>3.9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6.1</v>
      </c>
      <c r="C79" s="2">
        <v>83</v>
      </c>
      <c r="D79" s="2">
        <v>3.4</v>
      </c>
      <c r="E79" s="2">
        <v>5</v>
      </c>
      <c r="F79" s="2">
        <v>6.1</v>
      </c>
      <c r="G79" s="2">
        <v>6.5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3.5</v>
      </c>
      <c r="Q79">
        <v>3.9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6.5</v>
      </c>
      <c r="C80" s="2">
        <v>83</v>
      </c>
      <c r="D80" s="2">
        <v>3.8</v>
      </c>
      <c r="E80" s="2">
        <v>6.5</v>
      </c>
      <c r="F80" s="2">
        <v>2.5</v>
      </c>
      <c r="G80" s="2">
        <v>4.3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3.5</v>
      </c>
      <c r="Q80">
        <v>3.9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6.6</v>
      </c>
      <c r="C81" s="2">
        <v>83</v>
      </c>
      <c r="D81" s="2">
        <v>3.9</v>
      </c>
      <c r="E81" s="2">
        <v>6.6</v>
      </c>
      <c r="F81" s="2">
        <v>4.7</v>
      </c>
      <c r="G81" s="2">
        <v>6.1</v>
      </c>
      <c r="H81" s="2">
        <v>1023.9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3.5</v>
      </c>
      <c r="Q81">
        <v>3.8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6.6</v>
      </c>
      <c r="C82" s="2">
        <v>82</v>
      </c>
      <c r="D82" s="2">
        <v>3.7</v>
      </c>
      <c r="E82" s="2">
        <v>6.6</v>
      </c>
      <c r="F82" s="2">
        <v>2.5</v>
      </c>
      <c r="G82" s="2">
        <v>5.4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3.5</v>
      </c>
      <c r="Q82">
        <v>3.8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6.7</v>
      </c>
      <c r="C83" s="2">
        <v>82</v>
      </c>
      <c r="D83" s="2">
        <v>3.8</v>
      </c>
      <c r="E83" s="2">
        <v>6.7</v>
      </c>
      <c r="F83" s="2">
        <v>3.6</v>
      </c>
      <c r="G83" s="2">
        <v>3.6</v>
      </c>
      <c r="H83" s="2">
        <v>1023.9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3.6</v>
      </c>
      <c r="Q83">
        <v>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2.5</v>
      </c>
      <c r="G84" s="2">
        <v>4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3.6</v>
      </c>
      <c r="Q84">
        <v>3.9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6.8</v>
      </c>
      <c r="C85" s="2">
        <v>82</v>
      </c>
      <c r="D85" s="2">
        <v>3.9</v>
      </c>
      <c r="E85" s="2">
        <v>6.8</v>
      </c>
      <c r="F85" s="2">
        <v>3.2</v>
      </c>
      <c r="G85" s="2">
        <v>4.3</v>
      </c>
      <c r="H85" s="2">
        <v>1023.7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3.7</v>
      </c>
      <c r="Q85">
        <v>3.9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6.8</v>
      </c>
      <c r="C86" s="2">
        <v>82</v>
      </c>
      <c r="D86" s="2">
        <v>3.9</v>
      </c>
      <c r="E86" s="2">
        <v>6</v>
      </c>
      <c r="F86" s="2">
        <v>5.4</v>
      </c>
      <c r="G86" s="2">
        <v>6.1</v>
      </c>
      <c r="H86" s="2">
        <v>1023.8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3.7</v>
      </c>
      <c r="Q86">
        <v>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6.8</v>
      </c>
      <c r="C87" s="2">
        <v>82</v>
      </c>
      <c r="D87" s="2">
        <v>3.9</v>
      </c>
      <c r="E87" s="2">
        <v>6</v>
      </c>
      <c r="F87" s="2">
        <v>5.4</v>
      </c>
      <c r="G87" s="2">
        <v>8.6</v>
      </c>
      <c r="H87" s="2">
        <v>1023.6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3.8</v>
      </c>
      <c r="Q87">
        <v>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</v>
      </c>
      <c r="C88" s="2">
        <v>81</v>
      </c>
      <c r="D88" s="2">
        <v>4</v>
      </c>
      <c r="E88" s="2">
        <v>7</v>
      </c>
      <c r="F88" s="2">
        <v>3.6</v>
      </c>
      <c r="G88" s="2">
        <v>4.7</v>
      </c>
      <c r="H88" s="2">
        <v>1023.8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3.8</v>
      </c>
      <c r="Q88">
        <v>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</v>
      </c>
      <c r="C89" s="2">
        <v>81</v>
      </c>
      <c r="D89" s="2">
        <v>4</v>
      </c>
      <c r="E89" s="2">
        <v>6.1</v>
      </c>
      <c r="F89" s="2">
        <v>5.8</v>
      </c>
      <c r="G89" s="2">
        <v>9.6999999999999993</v>
      </c>
      <c r="H89" s="2">
        <v>1023.6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3.8</v>
      </c>
      <c r="Q89">
        <v>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7.1</v>
      </c>
      <c r="C90" s="2">
        <v>81</v>
      </c>
      <c r="D90" s="2">
        <v>4.0999999999999996</v>
      </c>
      <c r="E90" s="2">
        <v>6.3</v>
      </c>
      <c r="F90" s="2">
        <v>5.4</v>
      </c>
      <c r="G90" s="2">
        <v>7.9</v>
      </c>
      <c r="H90" s="2">
        <v>1023.7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3.9</v>
      </c>
      <c r="Q90">
        <v>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7.2</v>
      </c>
      <c r="C91" s="2">
        <v>81</v>
      </c>
      <c r="D91" s="2">
        <v>4.2</v>
      </c>
      <c r="E91" s="2">
        <v>6.6</v>
      </c>
      <c r="F91" s="2">
        <v>5</v>
      </c>
      <c r="G91" s="2">
        <v>5.8</v>
      </c>
      <c r="H91" s="2">
        <v>1023.6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4</v>
      </c>
      <c r="Q91">
        <v>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7.2</v>
      </c>
      <c r="C92" s="2">
        <v>80</v>
      </c>
      <c r="D92" s="2">
        <v>4</v>
      </c>
      <c r="E92" s="2">
        <v>7.2</v>
      </c>
      <c r="F92" s="2">
        <v>3.6</v>
      </c>
      <c r="G92" s="2">
        <v>5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4</v>
      </c>
      <c r="Q92">
        <v>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7.2</v>
      </c>
      <c r="C93" s="2">
        <v>80</v>
      </c>
      <c r="D93" s="2">
        <v>4</v>
      </c>
      <c r="E93" s="2">
        <v>7.2</v>
      </c>
      <c r="F93" s="2">
        <v>4.3</v>
      </c>
      <c r="G93" s="2">
        <v>7.2</v>
      </c>
      <c r="H93" s="2">
        <v>1023.6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4.0999999999999996</v>
      </c>
      <c r="Q93">
        <v>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7.1</v>
      </c>
      <c r="C94" s="2">
        <v>80</v>
      </c>
      <c r="D94" s="2">
        <v>3.9</v>
      </c>
      <c r="E94" s="2">
        <v>7.1</v>
      </c>
      <c r="F94" s="2">
        <v>2.2000000000000002</v>
      </c>
      <c r="G94" s="2">
        <v>3.2</v>
      </c>
      <c r="H94" s="2">
        <v>1023.4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4.0999999999999996</v>
      </c>
      <c r="Q94">
        <v>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7.1</v>
      </c>
      <c r="C95" s="2">
        <v>80</v>
      </c>
      <c r="D95" s="2">
        <v>3.9</v>
      </c>
      <c r="E95" s="2">
        <v>6.2</v>
      </c>
      <c r="F95" s="2">
        <v>5.8</v>
      </c>
      <c r="G95" s="2">
        <v>5.8</v>
      </c>
      <c r="H95" s="2">
        <v>1023.2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4.2</v>
      </c>
      <c r="Q95">
        <v>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6.9</v>
      </c>
      <c r="C96" s="2">
        <v>80</v>
      </c>
      <c r="D96" s="2">
        <v>3.7</v>
      </c>
      <c r="E96" s="2">
        <v>6.9</v>
      </c>
      <c r="F96" s="2">
        <v>2.2000000000000002</v>
      </c>
      <c r="G96" s="2">
        <v>2.9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4.2</v>
      </c>
      <c r="Q96">
        <v>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</v>
      </c>
      <c r="C97" s="2">
        <v>80</v>
      </c>
      <c r="D97" s="2">
        <v>3.8</v>
      </c>
      <c r="E97" s="2">
        <v>6.1</v>
      </c>
      <c r="F97" s="2">
        <v>5.8</v>
      </c>
      <c r="G97" s="2">
        <v>5.8</v>
      </c>
      <c r="H97" s="2">
        <v>1023.6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4.2</v>
      </c>
      <c r="Q97">
        <v>4.0999999999999996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7.1</v>
      </c>
      <c r="C98" s="2">
        <v>80</v>
      </c>
      <c r="D98" s="2">
        <v>3.9</v>
      </c>
      <c r="E98" s="2">
        <v>7.1</v>
      </c>
      <c r="F98" s="2">
        <v>1.8</v>
      </c>
      <c r="G98" s="2">
        <v>6.8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4.2</v>
      </c>
      <c r="Q98">
        <v>4.2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7.1</v>
      </c>
      <c r="C99" s="2">
        <v>80</v>
      </c>
      <c r="D99" s="2">
        <v>3.9</v>
      </c>
      <c r="E99" s="2">
        <v>5.8</v>
      </c>
      <c r="F99" s="2">
        <v>7.2</v>
      </c>
      <c r="G99" s="2">
        <v>8.3000000000000007</v>
      </c>
      <c r="H99" s="2">
        <v>1023.6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4.3</v>
      </c>
      <c r="Q99">
        <v>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7.2</v>
      </c>
      <c r="C100" s="2">
        <v>80</v>
      </c>
      <c r="D100" s="2">
        <v>4</v>
      </c>
      <c r="E100" s="2">
        <v>7.2</v>
      </c>
      <c r="F100" s="2">
        <v>2.5</v>
      </c>
      <c r="G100" s="2">
        <v>4.7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4.3</v>
      </c>
      <c r="Q100">
        <v>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7.3</v>
      </c>
      <c r="C101" s="2">
        <v>80</v>
      </c>
      <c r="D101" s="2">
        <v>4.0999999999999996</v>
      </c>
      <c r="E101" s="2">
        <v>7.3</v>
      </c>
      <c r="F101" s="2">
        <v>4.3</v>
      </c>
      <c r="G101" s="2">
        <v>4.3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4.3</v>
      </c>
      <c r="Q101">
        <v>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7.3</v>
      </c>
      <c r="C102" s="2">
        <v>79</v>
      </c>
      <c r="D102" s="2">
        <v>3.9</v>
      </c>
      <c r="E102" s="2">
        <v>7.3</v>
      </c>
      <c r="F102" s="2">
        <v>2.5</v>
      </c>
      <c r="G102" s="2">
        <v>6.5</v>
      </c>
      <c r="H102" s="2">
        <v>1023.5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4.4000000000000004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7.2</v>
      </c>
      <c r="C103" s="2">
        <v>79</v>
      </c>
      <c r="D103" s="2">
        <v>3.8</v>
      </c>
      <c r="E103" s="2">
        <v>7.2</v>
      </c>
      <c r="F103" s="2">
        <v>0</v>
      </c>
      <c r="G103" s="2">
        <v>5.8</v>
      </c>
      <c r="H103" s="2">
        <v>1023.6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4.4000000000000004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7.1</v>
      </c>
      <c r="C104" s="2">
        <v>79</v>
      </c>
      <c r="D104" s="2">
        <v>3.7</v>
      </c>
      <c r="E104" s="2">
        <v>7.1</v>
      </c>
      <c r="F104" s="2">
        <v>4.3</v>
      </c>
      <c r="G104" s="2">
        <v>7.2</v>
      </c>
      <c r="H104" s="2">
        <v>1023.5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4.5</v>
      </c>
      <c r="Q104">
        <v>4.4000000000000004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7.2</v>
      </c>
      <c r="C105" s="2">
        <v>79</v>
      </c>
      <c r="D105" s="2">
        <v>3.8</v>
      </c>
      <c r="E105" s="2">
        <v>5.9</v>
      </c>
      <c r="F105" s="2">
        <v>7.2</v>
      </c>
      <c r="G105" s="2">
        <v>8.3000000000000007</v>
      </c>
      <c r="H105" s="2">
        <v>1023.4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4.5</v>
      </c>
      <c r="Q105">
        <v>4.4000000000000004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7.4</v>
      </c>
      <c r="C106" s="2">
        <v>79</v>
      </c>
      <c r="D106" s="2">
        <v>4</v>
      </c>
      <c r="E106" s="2">
        <v>6.8</v>
      </c>
      <c r="F106" s="2">
        <v>5</v>
      </c>
      <c r="G106" s="2">
        <v>5</v>
      </c>
      <c r="H106" s="2">
        <v>1023.6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4.5</v>
      </c>
      <c r="Q106">
        <v>4.4000000000000004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7.3</v>
      </c>
      <c r="C107" s="2">
        <v>79</v>
      </c>
      <c r="D107" s="2">
        <v>3.9</v>
      </c>
      <c r="E107" s="2">
        <v>7.3</v>
      </c>
      <c r="F107" s="2">
        <v>4</v>
      </c>
      <c r="G107" s="2">
        <v>4.7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4.5999999999999996</v>
      </c>
      <c r="Q107">
        <v>4.4000000000000004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7.4</v>
      </c>
      <c r="C108" s="2">
        <v>79</v>
      </c>
      <c r="D108" s="2">
        <v>4</v>
      </c>
      <c r="E108" s="2">
        <v>5.9</v>
      </c>
      <c r="F108" s="2">
        <v>8.3000000000000007</v>
      </c>
      <c r="G108" s="2">
        <v>8.3000000000000007</v>
      </c>
      <c r="H108" s="2">
        <v>1023.5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7.5</v>
      </c>
      <c r="C109" s="2">
        <v>79</v>
      </c>
      <c r="D109" s="2">
        <v>4.0999999999999996</v>
      </c>
      <c r="E109" s="2">
        <v>7.5</v>
      </c>
      <c r="F109" s="2">
        <v>4.7</v>
      </c>
      <c r="G109" s="2">
        <v>7.2</v>
      </c>
      <c r="H109" s="2">
        <v>1023.5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4.5999999999999996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7.5</v>
      </c>
      <c r="C110" s="2">
        <v>79</v>
      </c>
      <c r="D110" s="2">
        <v>4.0999999999999996</v>
      </c>
      <c r="E110" s="2">
        <v>6.4</v>
      </c>
      <c r="F110" s="2">
        <v>6.5</v>
      </c>
      <c r="G110" s="2">
        <v>7.9</v>
      </c>
      <c r="H110" s="2">
        <v>1023.5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4.7</v>
      </c>
      <c r="Q110">
        <v>4.5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7.4</v>
      </c>
      <c r="C111" s="2">
        <v>79</v>
      </c>
      <c r="D111" s="2">
        <v>4</v>
      </c>
      <c r="E111" s="2">
        <v>7.4</v>
      </c>
      <c r="F111" s="2">
        <v>2.5</v>
      </c>
      <c r="G111" s="2">
        <v>5.4</v>
      </c>
      <c r="H111" s="2">
        <v>1023.4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4.7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7.5</v>
      </c>
      <c r="C112" s="2">
        <v>79</v>
      </c>
      <c r="D112" s="2">
        <v>4.0999999999999996</v>
      </c>
      <c r="E112" s="2">
        <v>7.5</v>
      </c>
      <c r="F112" s="2">
        <v>4.7</v>
      </c>
      <c r="G112" s="2">
        <v>4.7</v>
      </c>
      <c r="H112" s="2">
        <v>1023.7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4.8</v>
      </c>
      <c r="Q112">
        <v>4.5999999999999996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79</v>
      </c>
      <c r="D113" s="2">
        <v>4.2</v>
      </c>
      <c r="E113" s="2">
        <v>7.6</v>
      </c>
      <c r="F113" s="2">
        <v>3.2</v>
      </c>
      <c r="G113" s="2">
        <v>5.4</v>
      </c>
      <c r="H113" s="2">
        <v>1023.7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4.8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7.5</v>
      </c>
      <c r="C114" s="2">
        <v>79</v>
      </c>
      <c r="D114" s="2">
        <v>4.0999999999999996</v>
      </c>
      <c r="E114" s="2">
        <v>6.4</v>
      </c>
      <c r="F114" s="2">
        <v>6.5</v>
      </c>
      <c r="G114" s="2">
        <v>6.5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4.8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7.5</v>
      </c>
      <c r="C115" s="2">
        <v>79</v>
      </c>
      <c r="D115" s="2">
        <v>4.0999999999999996</v>
      </c>
      <c r="E115" s="2">
        <v>7.5</v>
      </c>
      <c r="F115" s="2">
        <v>3.6</v>
      </c>
      <c r="G115" s="2">
        <v>5.8</v>
      </c>
      <c r="H115" s="2">
        <v>1023.7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4.9000000000000004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7.5</v>
      </c>
      <c r="C116" s="2">
        <v>79</v>
      </c>
      <c r="D116" s="2">
        <v>4.0999999999999996</v>
      </c>
      <c r="E116" s="2">
        <v>6.9</v>
      </c>
      <c r="F116" s="2">
        <v>5</v>
      </c>
      <c r="G116" s="2">
        <v>6.1</v>
      </c>
      <c r="H116" s="2">
        <v>1023.5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4.9000000000000004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7.5</v>
      </c>
      <c r="C117" s="2">
        <v>79</v>
      </c>
      <c r="D117" s="2">
        <v>4.0999999999999996</v>
      </c>
      <c r="E117" s="2">
        <v>7.5</v>
      </c>
      <c r="F117" s="2">
        <v>3.6</v>
      </c>
      <c r="G117" s="2">
        <v>5</v>
      </c>
      <c r="H117" s="2">
        <v>1023.5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4.9000000000000004</v>
      </c>
      <c r="Q117">
        <v>4.7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7.5</v>
      </c>
      <c r="C118" s="2">
        <v>78</v>
      </c>
      <c r="D118" s="2">
        <v>3.9</v>
      </c>
      <c r="E118" s="2">
        <v>6.3</v>
      </c>
      <c r="F118" s="2">
        <v>6.8</v>
      </c>
      <c r="G118" s="2">
        <v>8.6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4.9000000000000004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78</v>
      </c>
      <c r="D119" s="2">
        <v>4</v>
      </c>
      <c r="E119" s="2">
        <v>6.5</v>
      </c>
      <c r="F119" s="2">
        <v>6.8</v>
      </c>
      <c r="G119" s="2">
        <v>7.2</v>
      </c>
      <c r="H119" s="2">
        <v>1023.5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4.9000000000000004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78</v>
      </c>
      <c r="D120" s="2">
        <v>4</v>
      </c>
      <c r="E120" s="2">
        <v>7.6</v>
      </c>
      <c r="F120" s="2">
        <v>3.6</v>
      </c>
      <c r="G120" s="2">
        <v>6.5</v>
      </c>
      <c r="H120" s="2">
        <v>1023.5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5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78</v>
      </c>
      <c r="D121" s="2">
        <v>4</v>
      </c>
      <c r="E121" s="2">
        <v>7.6</v>
      </c>
      <c r="F121" s="2">
        <v>4</v>
      </c>
      <c r="G121" s="2">
        <v>4.7</v>
      </c>
      <c r="H121" s="2">
        <v>1023.5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5</v>
      </c>
      <c r="Q121">
        <v>4.8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7.5</v>
      </c>
      <c r="C122" s="2">
        <v>78</v>
      </c>
      <c r="D122" s="2">
        <v>3.9</v>
      </c>
      <c r="E122" s="2">
        <v>6.9</v>
      </c>
      <c r="F122" s="2">
        <v>5</v>
      </c>
      <c r="G122" s="2">
        <v>5</v>
      </c>
      <c r="H122" s="2">
        <v>1023.6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5.0999999999999996</v>
      </c>
      <c r="Q122">
        <v>4.8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7.5</v>
      </c>
      <c r="C123" s="2">
        <v>78</v>
      </c>
      <c r="D123" s="2">
        <v>3.9</v>
      </c>
      <c r="E123" s="2">
        <v>6.3</v>
      </c>
      <c r="F123" s="2">
        <v>6.8</v>
      </c>
      <c r="G123" s="2">
        <v>6.8</v>
      </c>
      <c r="H123" s="2">
        <v>1023.4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5.0999999999999996</v>
      </c>
      <c r="Q123">
        <v>4.8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7.5</v>
      </c>
      <c r="C124" s="2">
        <v>78</v>
      </c>
      <c r="D124" s="2">
        <v>3.9</v>
      </c>
      <c r="E124" s="2">
        <v>7.5</v>
      </c>
      <c r="F124" s="2">
        <v>4.7</v>
      </c>
      <c r="G124" s="2">
        <v>7.2</v>
      </c>
      <c r="H124" s="2">
        <v>1023.5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5.0999999999999996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78</v>
      </c>
      <c r="D125" s="2">
        <v>4</v>
      </c>
      <c r="E125" s="2">
        <v>7.6</v>
      </c>
      <c r="F125" s="2">
        <v>2.9</v>
      </c>
      <c r="G125" s="2">
        <v>6.8</v>
      </c>
      <c r="H125" s="2">
        <v>1023.5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5.0999999999999996</v>
      </c>
      <c r="Q125">
        <v>4.8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78</v>
      </c>
      <c r="D126" s="2">
        <v>4</v>
      </c>
      <c r="E126" s="2">
        <v>7.6</v>
      </c>
      <c r="F126" s="2">
        <v>4</v>
      </c>
      <c r="G126" s="2">
        <v>4.7</v>
      </c>
      <c r="H126" s="2">
        <v>1023.5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5.0999999999999996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7.5</v>
      </c>
      <c r="C127" s="2">
        <v>78</v>
      </c>
      <c r="D127" s="2">
        <v>3.9</v>
      </c>
      <c r="E127" s="2">
        <v>6.6</v>
      </c>
      <c r="F127" s="2">
        <v>5.8</v>
      </c>
      <c r="G127" s="2">
        <v>6.5</v>
      </c>
      <c r="H127" s="2">
        <v>1023.3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5.0999999999999996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7.5</v>
      </c>
      <c r="C128" s="2">
        <v>78</v>
      </c>
      <c r="D128" s="2">
        <v>3.9</v>
      </c>
      <c r="E128" s="2">
        <v>7.5</v>
      </c>
      <c r="F128" s="2">
        <v>4</v>
      </c>
      <c r="G128" s="2">
        <v>6.1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5.0999999999999996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78</v>
      </c>
      <c r="D129" s="2">
        <v>4</v>
      </c>
      <c r="E129" s="2">
        <v>6.5</v>
      </c>
      <c r="F129" s="2">
        <v>6.5</v>
      </c>
      <c r="G129" s="2">
        <v>7.9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5.0999999999999996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78</v>
      </c>
      <c r="D130" s="2">
        <v>4</v>
      </c>
      <c r="E130" s="2">
        <v>7.6</v>
      </c>
      <c r="F130" s="2">
        <v>4.7</v>
      </c>
      <c r="G130" s="2">
        <v>4.7</v>
      </c>
      <c r="H130" s="2">
        <v>1023.4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5.0999999999999996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78</v>
      </c>
      <c r="D131" s="2">
        <v>4</v>
      </c>
      <c r="E131" s="2">
        <v>7.6</v>
      </c>
      <c r="F131" s="2">
        <v>3.2</v>
      </c>
      <c r="G131" s="2">
        <v>6.8</v>
      </c>
      <c r="H131" s="2">
        <v>1023.3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5.2</v>
      </c>
      <c r="Q131">
        <v>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78</v>
      </c>
      <c r="D132" s="2">
        <v>4</v>
      </c>
      <c r="E132" s="2">
        <v>7.6</v>
      </c>
      <c r="F132" s="2">
        <v>2.9</v>
      </c>
      <c r="G132" s="2">
        <v>6.1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5.2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78</v>
      </c>
      <c r="D133" s="2">
        <v>4</v>
      </c>
      <c r="E133" s="2">
        <v>7.6</v>
      </c>
      <c r="F133" s="2">
        <v>4</v>
      </c>
      <c r="G133" s="2">
        <v>8.3000000000000007</v>
      </c>
      <c r="H133" s="2">
        <v>1023.3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5.2</v>
      </c>
      <c r="Q133">
        <v>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79</v>
      </c>
      <c r="D134" s="2">
        <v>4.2</v>
      </c>
      <c r="E134" s="2">
        <v>7.6</v>
      </c>
      <c r="F134" s="2">
        <v>4.7</v>
      </c>
      <c r="G134" s="2">
        <v>8.6</v>
      </c>
      <c r="H134" s="2">
        <v>1023.7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5.2</v>
      </c>
      <c r="Q134">
        <v>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79</v>
      </c>
      <c r="D135" s="2">
        <v>4.3</v>
      </c>
      <c r="E135" s="2">
        <v>6.8</v>
      </c>
      <c r="F135" s="2">
        <v>6.1</v>
      </c>
      <c r="G135" s="2">
        <v>6.5</v>
      </c>
      <c r="H135" s="2">
        <v>1023.4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5.2</v>
      </c>
      <c r="Q135">
        <v>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79</v>
      </c>
      <c r="D136" s="2">
        <v>4.3</v>
      </c>
      <c r="E136" s="2">
        <v>6.4</v>
      </c>
      <c r="F136" s="2">
        <v>7.6</v>
      </c>
      <c r="G136" s="2">
        <v>8.3000000000000007</v>
      </c>
      <c r="H136" s="2">
        <v>1023.3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5.2</v>
      </c>
      <c r="Q136">
        <v>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7.8</v>
      </c>
      <c r="C137" s="2">
        <v>79</v>
      </c>
      <c r="D137" s="2">
        <v>4.4000000000000004</v>
      </c>
      <c r="E137" s="2">
        <v>6.9</v>
      </c>
      <c r="F137" s="2">
        <v>6.1</v>
      </c>
      <c r="G137" s="2">
        <v>9.6999999999999993</v>
      </c>
      <c r="H137" s="2">
        <v>1023.4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5.3</v>
      </c>
      <c r="Q137">
        <v>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78</v>
      </c>
      <c r="D138" s="2">
        <v>4.0999999999999996</v>
      </c>
      <c r="E138" s="2">
        <v>7.1</v>
      </c>
      <c r="F138" s="2">
        <v>5</v>
      </c>
      <c r="G138" s="2">
        <v>5.8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5.3</v>
      </c>
      <c r="Q138">
        <v>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79</v>
      </c>
      <c r="D139" s="2">
        <v>4.3</v>
      </c>
      <c r="E139" s="2">
        <v>6.6</v>
      </c>
      <c r="F139" s="2">
        <v>6.8</v>
      </c>
      <c r="G139" s="2">
        <v>7.9</v>
      </c>
      <c r="H139" s="2">
        <v>1023.5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5.3</v>
      </c>
      <c r="Q139">
        <v>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78</v>
      </c>
      <c r="D140" s="2">
        <v>4.0999999999999996</v>
      </c>
      <c r="E140" s="2">
        <v>7.1</v>
      </c>
      <c r="F140" s="2">
        <v>5</v>
      </c>
      <c r="G140" s="2">
        <v>7.2</v>
      </c>
      <c r="H140" s="2">
        <v>1023.5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5.4</v>
      </c>
      <c r="Q140">
        <v>5.0999999999999996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7.7</v>
      </c>
      <c r="C141" s="2">
        <v>78</v>
      </c>
      <c r="D141" s="2">
        <v>4.0999999999999996</v>
      </c>
      <c r="E141" s="2">
        <v>6.6</v>
      </c>
      <c r="F141" s="2">
        <v>6.8</v>
      </c>
      <c r="G141" s="2">
        <v>7.2</v>
      </c>
      <c r="H141" s="2">
        <v>1023.4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5.4</v>
      </c>
      <c r="Q141">
        <v>5.0999999999999996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78</v>
      </c>
      <c r="D142" s="2">
        <v>4.0999999999999996</v>
      </c>
      <c r="E142" s="2">
        <v>7.7</v>
      </c>
      <c r="F142" s="2">
        <v>4.3</v>
      </c>
      <c r="G142" s="2">
        <v>6.5</v>
      </c>
      <c r="H142" s="2">
        <v>1023.5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5.4</v>
      </c>
      <c r="Q142">
        <v>5.0999999999999996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78</v>
      </c>
      <c r="D143" s="2">
        <v>4.0999999999999996</v>
      </c>
      <c r="E143" s="2">
        <v>7.1</v>
      </c>
      <c r="F143" s="2">
        <v>5</v>
      </c>
      <c r="G143" s="2">
        <v>5.8</v>
      </c>
      <c r="H143" s="2">
        <v>1023.5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5.4</v>
      </c>
      <c r="Q143">
        <v>5.0999999999999996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78</v>
      </c>
      <c r="D144" s="2">
        <v>4.0999999999999996</v>
      </c>
      <c r="E144" s="2">
        <v>7.7</v>
      </c>
      <c r="F144" s="2">
        <v>4</v>
      </c>
      <c r="G144" s="2">
        <v>6.8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5.5</v>
      </c>
      <c r="Q144">
        <v>5.0999999999999996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7.8</v>
      </c>
      <c r="C145" s="2">
        <v>78</v>
      </c>
      <c r="D145" s="2">
        <v>4.2</v>
      </c>
      <c r="E145" s="2">
        <v>7.1</v>
      </c>
      <c r="F145" s="2">
        <v>5.4</v>
      </c>
      <c r="G145" s="2">
        <v>9.4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5.5</v>
      </c>
      <c r="Q145">
        <v>5.0999999999999996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7.8</v>
      </c>
      <c r="C146" s="2">
        <v>78</v>
      </c>
      <c r="D146" s="2">
        <v>4.2</v>
      </c>
      <c r="E146" s="2">
        <v>6.4</v>
      </c>
      <c r="F146" s="2">
        <v>8.3000000000000007</v>
      </c>
      <c r="G146" s="2">
        <v>8.3000000000000007</v>
      </c>
      <c r="H146" s="2">
        <v>1023.4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5.5</v>
      </c>
      <c r="Q146">
        <v>5.0999999999999996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7.8</v>
      </c>
      <c r="C147" s="2">
        <v>78</v>
      </c>
      <c r="D147" s="2">
        <v>4.2</v>
      </c>
      <c r="E147" s="2">
        <v>7.8</v>
      </c>
      <c r="F147" s="2">
        <v>4.3</v>
      </c>
      <c r="G147" s="2">
        <v>4.3</v>
      </c>
      <c r="H147" s="2">
        <v>1023.4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5.5</v>
      </c>
      <c r="Q147">
        <v>5.2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78</v>
      </c>
      <c r="D148" s="2">
        <v>4.2</v>
      </c>
      <c r="E148" s="2">
        <v>7.8</v>
      </c>
      <c r="F148" s="2">
        <v>4.3</v>
      </c>
      <c r="G148" s="2">
        <v>5.4</v>
      </c>
      <c r="H148" s="2">
        <v>1023.2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5.5</v>
      </c>
      <c r="Q148">
        <v>5.2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78</v>
      </c>
      <c r="D149" s="2">
        <v>4.2</v>
      </c>
      <c r="E149" s="2">
        <v>7.8</v>
      </c>
      <c r="F149" s="2">
        <v>4.3</v>
      </c>
      <c r="G149" s="2">
        <v>5.8</v>
      </c>
      <c r="H149" s="2">
        <v>1023.3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5.5</v>
      </c>
      <c r="Q149">
        <v>5.2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7.8</v>
      </c>
      <c r="C150" s="2">
        <v>78</v>
      </c>
      <c r="D150" s="2">
        <v>4.2</v>
      </c>
      <c r="E150" s="2">
        <v>6.7</v>
      </c>
      <c r="F150" s="2">
        <v>6.8</v>
      </c>
      <c r="G150" s="2">
        <v>11.9</v>
      </c>
      <c r="H150" s="2">
        <v>1023.3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5.6</v>
      </c>
      <c r="Q150">
        <v>5.2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7.8</v>
      </c>
      <c r="C151" s="2">
        <v>78</v>
      </c>
      <c r="D151" s="2">
        <v>4.2</v>
      </c>
      <c r="E151" s="2">
        <v>7.8</v>
      </c>
      <c r="F151" s="2">
        <v>4</v>
      </c>
      <c r="G151" s="2">
        <v>4.7</v>
      </c>
      <c r="H151" s="2">
        <v>1023.3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5.6</v>
      </c>
      <c r="Q151">
        <v>5.2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78</v>
      </c>
      <c r="D152" s="2">
        <v>4.0999999999999996</v>
      </c>
      <c r="E152" s="2">
        <v>7.7</v>
      </c>
      <c r="F152" s="2">
        <v>2.5</v>
      </c>
      <c r="G152" s="2">
        <v>5.8</v>
      </c>
      <c r="H152" s="2">
        <v>1023.3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5.6</v>
      </c>
      <c r="Q152">
        <v>5.2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79</v>
      </c>
      <c r="D153" s="2">
        <v>4.3</v>
      </c>
      <c r="E153" s="2">
        <v>7.1</v>
      </c>
      <c r="F153" s="2">
        <v>5</v>
      </c>
      <c r="G153" s="2">
        <v>5</v>
      </c>
      <c r="H153" s="2">
        <v>1023.5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5.6</v>
      </c>
      <c r="Q153">
        <v>5.2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79</v>
      </c>
      <c r="D154" s="2">
        <v>4.3</v>
      </c>
      <c r="E154" s="2">
        <v>7.7</v>
      </c>
      <c r="F154" s="2">
        <v>3.2</v>
      </c>
      <c r="G154" s="2">
        <v>6.5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5.6</v>
      </c>
      <c r="Q154">
        <v>5.2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7.7</v>
      </c>
      <c r="C155" s="2">
        <v>79</v>
      </c>
      <c r="D155" s="2">
        <v>4.3</v>
      </c>
      <c r="E155" s="2">
        <v>7.7</v>
      </c>
      <c r="F155" s="2">
        <v>3.6</v>
      </c>
      <c r="G155" s="2">
        <v>5.4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5.6</v>
      </c>
      <c r="Q155">
        <v>5.2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7.7</v>
      </c>
      <c r="C156" s="2">
        <v>79</v>
      </c>
      <c r="D156" s="2">
        <v>4.3</v>
      </c>
      <c r="E156" s="2">
        <v>7.7</v>
      </c>
      <c r="F156" s="2">
        <v>4.7</v>
      </c>
      <c r="G156" s="2">
        <v>5</v>
      </c>
      <c r="H156" s="2">
        <v>1023.4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5.6</v>
      </c>
      <c r="Q156">
        <v>5.2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79</v>
      </c>
      <c r="D157" s="2">
        <v>4.2</v>
      </c>
      <c r="E157" s="2">
        <v>7.6</v>
      </c>
      <c r="F157" s="2">
        <v>2.9</v>
      </c>
      <c r="G157" s="2">
        <v>4.3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5.7</v>
      </c>
      <c r="Q157">
        <v>5.2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79</v>
      </c>
      <c r="D158" s="2">
        <v>4.2</v>
      </c>
      <c r="E158" s="2">
        <v>7.6</v>
      </c>
      <c r="F158" s="2">
        <v>4</v>
      </c>
      <c r="G158" s="2">
        <v>8.3000000000000007</v>
      </c>
      <c r="H158" s="2">
        <v>1023.5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5.6</v>
      </c>
      <c r="Q158">
        <v>5.2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79</v>
      </c>
      <c r="D159" s="2">
        <v>4.3</v>
      </c>
      <c r="E159" s="2">
        <v>7.7</v>
      </c>
      <c r="F159" s="2">
        <v>3.6</v>
      </c>
      <c r="G159" s="2">
        <v>6.5</v>
      </c>
      <c r="H159" s="2">
        <v>1023.5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5.6</v>
      </c>
      <c r="Q159">
        <v>5.2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79</v>
      </c>
      <c r="D160" s="2">
        <v>4.2</v>
      </c>
      <c r="E160" s="2">
        <v>7.6</v>
      </c>
      <c r="F160" s="2">
        <v>4.7</v>
      </c>
      <c r="G160" s="2">
        <v>6.1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5.6</v>
      </c>
      <c r="Q160">
        <v>5.2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79</v>
      </c>
      <c r="D161" s="2">
        <v>4.3</v>
      </c>
      <c r="E161" s="2">
        <v>6.4</v>
      </c>
      <c r="F161" s="2">
        <v>7.6</v>
      </c>
      <c r="G161" s="2">
        <v>7.6</v>
      </c>
      <c r="H161" s="2">
        <v>1023.3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5.7</v>
      </c>
      <c r="Q161">
        <v>5.2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79</v>
      </c>
      <c r="D162" s="2">
        <v>4.3</v>
      </c>
      <c r="E162" s="2">
        <v>6.8</v>
      </c>
      <c r="F162" s="2">
        <v>6.1</v>
      </c>
      <c r="G162" s="2">
        <v>6.1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5.7</v>
      </c>
      <c r="Q162">
        <v>5.2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79</v>
      </c>
      <c r="D163" s="2">
        <v>4.3</v>
      </c>
      <c r="E163" s="2">
        <v>6.4</v>
      </c>
      <c r="F163" s="2">
        <v>7.6</v>
      </c>
      <c r="G163" s="2">
        <v>7.6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5.7</v>
      </c>
      <c r="Q163">
        <v>5.2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7.8</v>
      </c>
      <c r="C164" s="2">
        <v>79</v>
      </c>
      <c r="D164" s="2">
        <v>4.4000000000000004</v>
      </c>
      <c r="E164" s="2">
        <v>7</v>
      </c>
      <c r="F164" s="2">
        <v>5.8</v>
      </c>
      <c r="G164" s="2">
        <v>6.8</v>
      </c>
      <c r="H164" s="2">
        <v>1023.4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5.7</v>
      </c>
      <c r="Q164">
        <v>5.3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7.8</v>
      </c>
      <c r="C165" s="2">
        <v>79</v>
      </c>
      <c r="D165" s="2">
        <v>4.4000000000000004</v>
      </c>
      <c r="E165" s="2">
        <v>7.8</v>
      </c>
      <c r="F165" s="2">
        <v>3.2</v>
      </c>
      <c r="G165" s="2">
        <v>7.2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5.8</v>
      </c>
      <c r="Q165">
        <v>5.3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7.8</v>
      </c>
      <c r="C166" s="2">
        <v>79</v>
      </c>
      <c r="D166" s="2">
        <v>4.4000000000000004</v>
      </c>
      <c r="E166" s="2">
        <v>6.7</v>
      </c>
      <c r="F166" s="2">
        <v>6.8</v>
      </c>
      <c r="G166" s="2">
        <v>7.2</v>
      </c>
      <c r="H166" s="2">
        <v>1023.2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5.8</v>
      </c>
      <c r="Q166">
        <v>5.3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7.8</v>
      </c>
      <c r="C167" s="2">
        <v>79</v>
      </c>
      <c r="D167" s="2">
        <v>4.4000000000000004</v>
      </c>
      <c r="E167" s="2">
        <v>7.1</v>
      </c>
      <c r="F167" s="2">
        <v>5.4</v>
      </c>
      <c r="G167" s="2">
        <v>6.1</v>
      </c>
      <c r="H167" s="2">
        <v>1023.4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5.9</v>
      </c>
      <c r="Q167">
        <v>5.4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7.8</v>
      </c>
      <c r="C168" s="2">
        <v>79</v>
      </c>
      <c r="D168" s="2">
        <v>4.4000000000000004</v>
      </c>
      <c r="E168" s="2">
        <v>6</v>
      </c>
      <c r="F168" s="2">
        <v>10.1</v>
      </c>
      <c r="G168" s="2">
        <v>10.8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5.9</v>
      </c>
      <c r="Q168">
        <v>5.4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7.9</v>
      </c>
      <c r="C169" s="2">
        <v>78</v>
      </c>
      <c r="D169" s="2">
        <v>4.3</v>
      </c>
      <c r="E169" s="2">
        <v>7.1</v>
      </c>
      <c r="F169" s="2">
        <v>5.8</v>
      </c>
      <c r="G169" s="2">
        <v>7.2</v>
      </c>
      <c r="H169" s="2">
        <v>1023.4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6</v>
      </c>
      <c r="Q169">
        <v>5.4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7.9</v>
      </c>
      <c r="C170" s="2">
        <v>78</v>
      </c>
      <c r="D170" s="2">
        <v>4.3</v>
      </c>
      <c r="E170" s="2">
        <v>7.1</v>
      </c>
      <c r="F170" s="2">
        <v>5.8</v>
      </c>
      <c r="G170" s="2">
        <v>7.2</v>
      </c>
      <c r="H170" s="2">
        <v>1023.4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6</v>
      </c>
      <c r="Q170">
        <v>5.4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78</v>
      </c>
      <c r="D171" s="2">
        <v>4.3</v>
      </c>
      <c r="E171" s="2">
        <v>7.9</v>
      </c>
      <c r="F171" s="2">
        <v>2.2000000000000002</v>
      </c>
      <c r="G171" s="2">
        <v>4.7</v>
      </c>
      <c r="H171" s="2">
        <v>1023.5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6.1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7.8</v>
      </c>
      <c r="C172" s="2">
        <v>78</v>
      </c>
      <c r="D172" s="2">
        <v>4.2</v>
      </c>
      <c r="E172" s="2">
        <v>7.8</v>
      </c>
      <c r="F172" s="2">
        <v>4.3</v>
      </c>
      <c r="G172" s="2">
        <v>5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6.1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78</v>
      </c>
      <c r="D173" s="2">
        <v>4.3</v>
      </c>
      <c r="E173" s="2">
        <v>7.2</v>
      </c>
      <c r="F173" s="2">
        <v>5.4</v>
      </c>
      <c r="G173" s="2">
        <v>7.6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6.2</v>
      </c>
      <c r="Q173">
        <v>5.6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78</v>
      </c>
      <c r="D174" s="2">
        <v>4.3</v>
      </c>
      <c r="E174" s="2">
        <v>7.2</v>
      </c>
      <c r="F174" s="2">
        <v>5.4</v>
      </c>
      <c r="G174" s="2">
        <v>6.5</v>
      </c>
      <c r="H174" s="2">
        <v>1023.3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6.2</v>
      </c>
      <c r="Q174">
        <v>5.6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78</v>
      </c>
      <c r="D175" s="2">
        <v>4.3</v>
      </c>
      <c r="E175" s="2">
        <v>7.9</v>
      </c>
      <c r="F175" s="2">
        <v>4</v>
      </c>
      <c r="G175" s="2">
        <v>4.3</v>
      </c>
      <c r="H175" s="2">
        <v>1023.6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6.2</v>
      </c>
      <c r="Q175">
        <v>5.6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78</v>
      </c>
      <c r="D176" s="2">
        <v>4.3</v>
      </c>
      <c r="E176" s="2">
        <v>7.9</v>
      </c>
      <c r="F176" s="2">
        <v>4.3</v>
      </c>
      <c r="G176" s="2">
        <v>5.8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6.3</v>
      </c>
      <c r="Q176">
        <v>5.6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7.9</v>
      </c>
      <c r="C177" s="2">
        <v>78</v>
      </c>
      <c r="D177" s="2">
        <v>4.3</v>
      </c>
      <c r="E177" s="2">
        <v>7.2</v>
      </c>
      <c r="F177" s="2">
        <v>5.4</v>
      </c>
      <c r="G177" s="2">
        <v>7.2</v>
      </c>
      <c r="H177" s="2">
        <v>1023.5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6.3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7.9</v>
      </c>
      <c r="C178" s="2">
        <v>78</v>
      </c>
      <c r="D178" s="2">
        <v>4.3</v>
      </c>
      <c r="E178" s="2">
        <v>7.9</v>
      </c>
      <c r="F178" s="2">
        <v>4</v>
      </c>
      <c r="G178" s="2">
        <v>4.7</v>
      </c>
      <c r="H178" s="2">
        <v>1023.7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6.3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7.9</v>
      </c>
      <c r="C179" s="2">
        <v>78</v>
      </c>
      <c r="D179" s="2">
        <v>4.3</v>
      </c>
      <c r="E179" s="2">
        <v>7.2</v>
      </c>
      <c r="F179" s="2">
        <v>5.4</v>
      </c>
      <c r="G179" s="2">
        <v>13.3</v>
      </c>
      <c r="H179" s="2">
        <v>1023.4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6.3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7.9</v>
      </c>
      <c r="C180" s="2">
        <v>78</v>
      </c>
      <c r="D180" s="2">
        <v>4.3</v>
      </c>
      <c r="E180" s="2">
        <v>7.9</v>
      </c>
      <c r="F180" s="2">
        <v>3.6</v>
      </c>
      <c r="G180" s="2">
        <v>5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6.3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7.9</v>
      </c>
      <c r="C181" s="2">
        <v>78</v>
      </c>
      <c r="D181" s="2">
        <v>4.3</v>
      </c>
      <c r="E181" s="2">
        <v>7</v>
      </c>
      <c r="F181" s="2">
        <v>6.1</v>
      </c>
      <c r="G181" s="2">
        <v>7.6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6.3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7.9</v>
      </c>
      <c r="C182" s="2">
        <v>78</v>
      </c>
      <c r="D182" s="2">
        <v>4.3</v>
      </c>
      <c r="E182" s="2">
        <v>6.9</v>
      </c>
      <c r="F182" s="2">
        <v>6.5</v>
      </c>
      <c r="G182" s="2">
        <v>6.8</v>
      </c>
      <c r="H182" s="2">
        <v>1023.5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6.3</v>
      </c>
      <c r="Q182">
        <v>5.7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7.9</v>
      </c>
      <c r="C183" s="2">
        <v>78</v>
      </c>
      <c r="D183" s="2">
        <v>4.3</v>
      </c>
      <c r="E183" s="2">
        <v>6</v>
      </c>
      <c r="F183" s="2">
        <v>10.8</v>
      </c>
      <c r="G183" s="2">
        <v>11.9</v>
      </c>
      <c r="H183" s="2">
        <v>1023.4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6.4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7.9</v>
      </c>
      <c r="C184" s="2">
        <v>78</v>
      </c>
      <c r="D184" s="2">
        <v>4.3</v>
      </c>
      <c r="E184" s="2">
        <v>7.9</v>
      </c>
      <c r="F184" s="2">
        <v>2.5</v>
      </c>
      <c r="G184" s="2">
        <v>4.3</v>
      </c>
      <c r="H184" s="2">
        <v>1023.4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6.4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7.9</v>
      </c>
      <c r="C185" s="2">
        <v>78</v>
      </c>
      <c r="D185" s="2">
        <v>4.3</v>
      </c>
      <c r="E185" s="2">
        <v>7.9</v>
      </c>
      <c r="F185" s="2">
        <v>3.2</v>
      </c>
      <c r="G185" s="2">
        <v>3.6</v>
      </c>
      <c r="H185" s="2">
        <v>1023.5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6.3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7.9</v>
      </c>
      <c r="C186" s="2">
        <v>78</v>
      </c>
      <c r="D186" s="2">
        <v>4.3</v>
      </c>
      <c r="E186" s="2">
        <v>6.5</v>
      </c>
      <c r="F186" s="2">
        <v>7.9</v>
      </c>
      <c r="G186" s="2">
        <v>7.9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6.4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7.9</v>
      </c>
      <c r="C187" s="2">
        <v>78</v>
      </c>
      <c r="D187" s="2">
        <v>4.3</v>
      </c>
      <c r="E187" s="2">
        <v>6.9</v>
      </c>
      <c r="F187" s="2">
        <v>6.5</v>
      </c>
      <c r="G187" s="2">
        <v>7.2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6.3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7.9</v>
      </c>
      <c r="C188" s="2">
        <v>78</v>
      </c>
      <c r="D188" s="2">
        <v>4.3</v>
      </c>
      <c r="E188" s="2">
        <v>7.9</v>
      </c>
      <c r="F188" s="2">
        <v>4</v>
      </c>
      <c r="G188" s="2">
        <v>4.7</v>
      </c>
      <c r="H188" s="2">
        <v>1023.3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6.3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7.8</v>
      </c>
      <c r="C189" s="2">
        <v>78</v>
      </c>
      <c r="D189" s="2">
        <v>4.2</v>
      </c>
      <c r="E189" s="2">
        <v>7.8</v>
      </c>
      <c r="F189" s="2">
        <v>4.3</v>
      </c>
      <c r="G189" s="2">
        <v>5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6.3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7.8</v>
      </c>
      <c r="C190" s="2">
        <v>78</v>
      </c>
      <c r="D190" s="2">
        <v>4.2</v>
      </c>
      <c r="E190" s="2">
        <v>7.8</v>
      </c>
      <c r="F190" s="2">
        <v>4</v>
      </c>
      <c r="G190" s="2">
        <v>5.8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6.3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7.8</v>
      </c>
      <c r="C191" s="2">
        <v>78</v>
      </c>
      <c r="D191" s="2">
        <v>4.2</v>
      </c>
      <c r="E191" s="2">
        <v>7.1</v>
      </c>
      <c r="F191" s="2">
        <v>5.4</v>
      </c>
      <c r="G191" s="2">
        <v>6.5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6.3</v>
      </c>
      <c r="Q191">
        <v>5.8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7.8</v>
      </c>
      <c r="C192" s="2">
        <v>78</v>
      </c>
      <c r="D192" s="2">
        <v>4.2</v>
      </c>
      <c r="E192" s="2">
        <v>7.3</v>
      </c>
      <c r="F192" s="2">
        <v>5</v>
      </c>
      <c r="G192" s="2">
        <v>5.4</v>
      </c>
      <c r="H192" s="2">
        <v>1023.4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6.3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4.3</v>
      </c>
      <c r="G193" s="2">
        <v>4.7</v>
      </c>
      <c r="H193" s="2">
        <v>1023.4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6.3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3.6</v>
      </c>
      <c r="G194" s="2">
        <v>5</v>
      </c>
      <c r="H194" s="2">
        <v>1023.1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6.3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7.8</v>
      </c>
      <c r="C195" s="2">
        <v>78</v>
      </c>
      <c r="D195" s="2">
        <v>4.2</v>
      </c>
      <c r="E195" s="2">
        <v>7.1</v>
      </c>
      <c r="F195" s="2">
        <v>5.4</v>
      </c>
      <c r="G195" s="2">
        <v>5.4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6.2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7.8</v>
      </c>
      <c r="C196" s="2">
        <v>78</v>
      </c>
      <c r="D196" s="2">
        <v>4.2</v>
      </c>
      <c r="E196" s="2">
        <v>7</v>
      </c>
      <c r="F196" s="2">
        <v>5.8</v>
      </c>
      <c r="G196" s="2">
        <v>7.2</v>
      </c>
      <c r="H196" s="2">
        <v>1023.4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6.2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7.8</v>
      </c>
      <c r="C197" s="2">
        <v>78</v>
      </c>
      <c r="D197" s="2">
        <v>4.2</v>
      </c>
      <c r="E197" s="2">
        <v>7.3</v>
      </c>
      <c r="F197" s="2">
        <v>5</v>
      </c>
      <c r="G197" s="2">
        <v>9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6.2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78</v>
      </c>
      <c r="D198" s="2">
        <v>4.2</v>
      </c>
      <c r="E198" s="2">
        <v>7.8</v>
      </c>
      <c r="F198" s="2">
        <v>4.3</v>
      </c>
      <c r="G198" s="2">
        <v>5.8</v>
      </c>
      <c r="H198" s="2">
        <v>1023.3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6.2</v>
      </c>
      <c r="Q198">
        <v>5.7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7.9</v>
      </c>
      <c r="C199" s="2">
        <v>78</v>
      </c>
      <c r="D199" s="2">
        <v>4.3</v>
      </c>
      <c r="E199" s="2">
        <v>7.9</v>
      </c>
      <c r="F199" s="2">
        <v>4.3</v>
      </c>
      <c r="G199" s="2">
        <v>5.4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6.2</v>
      </c>
      <c r="Q199">
        <v>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7.9</v>
      </c>
      <c r="C200" s="2">
        <v>77</v>
      </c>
      <c r="D200" s="2">
        <v>4.0999999999999996</v>
      </c>
      <c r="E200" s="2">
        <v>7.9</v>
      </c>
      <c r="F200" s="2">
        <v>4</v>
      </c>
      <c r="G200" s="2">
        <v>6.8</v>
      </c>
      <c r="H200" s="2">
        <v>1023.5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6.2</v>
      </c>
      <c r="Q200">
        <v>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7.9</v>
      </c>
      <c r="C201" s="2">
        <v>77</v>
      </c>
      <c r="D201" s="2">
        <v>4.0999999999999996</v>
      </c>
      <c r="E201" s="2">
        <v>7.9</v>
      </c>
      <c r="F201" s="2">
        <v>3.2</v>
      </c>
      <c r="G201" s="2">
        <v>3.6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6.2</v>
      </c>
      <c r="Q201">
        <v>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77</v>
      </c>
      <c r="D202" s="2">
        <v>4</v>
      </c>
      <c r="E202" s="2">
        <v>7.8</v>
      </c>
      <c r="F202" s="2">
        <v>4</v>
      </c>
      <c r="G202" s="2">
        <v>4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6.2</v>
      </c>
      <c r="Q202">
        <v>5.7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77</v>
      </c>
      <c r="D203" s="2">
        <v>4</v>
      </c>
      <c r="E203" s="2">
        <v>6.7</v>
      </c>
      <c r="F203" s="2">
        <v>6.8</v>
      </c>
      <c r="G203" s="2">
        <v>9.6999999999999993</v>
      </c>
      <c r="H203" s="2">
        <v>1023.2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6.3</v>
      </c>
      <c r="Q203">
        <v>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77</v>
      </c>
      <c r="D204" s="2">
        <v>4.0999999999999996</v>
      </c>
      <c r="E204" s="2">
        <v>7.9</v>
      </c>
      <c r="F204" s="2">
        <v>4</v>
      </c>
      <c r="G204" s="2">
        <v>5</v>
      </c>
      <c r="H204" s="2">
        <v>1023.3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6.3</v>
      </c>
      <c r="Q204">
        <v>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77</v>
      </c>
      <c r="D205" s="2">
        <v>4.0999999999999996</v>
      </c>
      <c r="E205" s="2">
        <v>7.2</v>
      </c>
      <c r="F205" s="2">
        <v>5.4</v>
      </c>
      <c r="G205" s="2">
        <v>6.8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6.3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77</v>
      </c>
      <c r="D206" s="2">
        <v>4.0999999999999996</v>
      </c>
      <c r="E206" s="2">
        <v>7.9</v>
      </c>
      <c r="F206" s="2">
        <v>1.8</v>
      </c>
      <c r="G206" s="2">
        <v>4.3</v>
      </c>
      <c r="H206" s="2">
        <v>1023.3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77</v>
      </c>
      <c r="D207" s="2">
        <v>4.0999999999999996</v>
      </c>
      <c r="E207" s="2">
        <v>7</v>
      </c>
      <c r="F207" s="2">
        <v>6.1</v>
      </c>
      <c r="G207" s="2">
        <v>7.2</v>
      </c>
      <c r="H207" s="2">
        <v>1023.4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6.4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77</v>
      </c>
      <c r="D208" s="2">
        <v>4.2</v>
      </c>
      <c r="E208" s="2">
        <v>7.5</v>
      </c>
      <c r="F208" s="2">
        <v>5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6.4</v>
      </c>
      <c r="Q208">
        <v>5.8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77</v>
      </c>
      <c r="D209" s="2">
        <v>4.2</v>
      </c>
      <c r="E209" s="2">
        <v>7.2</v>
      </c>
      <c r="F209" s="2">
        <v>5.8</v>
      </c>
      <c r="G209" s="2">
        <v>7.2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5.9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77</v>
      </c>
      <c r="D210" s="2">
        <v>4.2</v>
      </c>
      <c r="E210" s="2">
        <v>8</v>
      </c>
      <c r="F210" s="2">
        <v>4</v>
      </c>
      <c r="G210" s="2">
        <v>4.7</v>
      </c>
      <c r="H210" s="2">
        <v>1023.2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77</v>
      </c>
      <c r="D211" s="2">
        <v>4.2</v>
      </c>
      <c r="E211" s="2">
        <v>8</v>
      </c>
      <c r="F211" s="2">
        <v>4</v>
      </c>
      <c r="G211" s="2">
        <v>5.8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7.9</v>
      </c>
      <c r="C212" s="2">
        <v>77</v>
      </c>
      <c r="D212" s="2">
        <v>4.0999999999999996</v>
      </c>
      <c r="E212" s="2">
        <v>7.9</v>
      </c>
      <c r="F212" s="2">
        <v>4.3</v>
      </c>
      <c r="G212" s="2">
        <v>7.6</v>
      </c>
      <c r="H212" s="2">
        <v>1023.3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6.6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7.9</v>
      </c>
      <c r="C213" s="2">
        <v>77</v>
      </c>
      <c r="D213" s="2">
        <v>4.0999999999999996</v>
      </c>
      <c r="E213" s="2">
        <v>7.9</v>
      </c>
      <c r="F213" s="2">
        <v>4.7</v>
      </c>
      <c r="G213" s="2">
        <v>5</v>
      </c>
      <c r="H213" s="2">
        <v>1023.3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6.6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7.9</v>
      </c>
      <c r="C214" s="2">
        <v>77</v>
      </c>
      <c r="D214" s="2">
        <v>4.0999999999999996</v>
      </c>
      <c r="E214" s="2">
        <v>7</v>
      </c>
      <c r="F214" s="2">
        <v>6.1</v>
      </c>
      <c r="G214" s="2">
        <v>7.6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6.6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7.9</v>
      </c>
      <c r="C215" s="2">
        <v>77</v>
      </c>
      <c r="D215" s="2">
        <v>4.0999999999999996</v>
      </c>
      <c r="E215" s="2">
        <v>7.9</v>
      </c>
      <c r="F215" s="2">
        <v>3.2</v>
      </c>
      <c r="G215" s="2">
        <v>4</v>
      </c>
      <c r="H215" s="2">
        <v>1023.3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6.6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7.9</v>
      </c>
      <c r="C216" s="2">
        <v>78</v>
      </c>
      <c r="D216" s="2">
        <v>4.3</v>
      </c>
      <c r="E216" s="2">
        <v>7.2</v>
      </c>
      <c r="F216" s="2">
        <v>5.4</v>
      </c>
      <c r="G216" s="2">
        <v>8.6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6.6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7.9</v>
      </c>
      <c r="C217" s="2">
        <v>77</v>
      </c>
      <c r="D217" s="2">
        <v>4.0999999999999996</v>
      </c>
      <c r="E217" s="2">
        <v>7.9</v>
      </c>
      <c r="F217" s="2">
        <v>4.7</v>
      </c>
      <c r="G217" s="2">
        <v>5.8</v>
      </c>
      <c r="H217" s="2">
        <v>1023.4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6.6</v>
      </c>
      <c r="Q217">
        <v>6.2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7.9</v>
      </c>
      <c r="C218" s="2">
        <v>78</v>
      </c>
      <c r="D218" s="2">
        <v>4.3</v>
      </c>
      <c r="E218" s="2">
        <v>7.2</v>
      </c>
      <c r="F218" s="2">
        <v>5.4</v>
      </c>
      <c r="G218" s="2">
        <v>9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6.7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</v>
      </c>
      <c r="C219" s="2">
        <v>78</v>
      </c>
      <c r="D219" s="2">
        <v>4.4000000000000004</v>
      </c>
      <c r="E219" s="2">
        <v>8</v>
      </c>
      <c r="F219" s="2">
        <v>4.3</v>
      </c>
      <c r="G219" s="2">
        <v>5.8</v>
      </c>
      <c r="H219" s="2">
        <v>1023.3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6.7</v>
      </c>
      <c r="Q219">
        <v>6.2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</v>
      </c>
      <c r="C220" s="2">
        <v>78</v>
      </c>
      <c r="D220" s="2">
        <v>4.4000000000000004</v>
      </c>
      <c r="E220" s="2">
        <v>8</v>
      </c>
      <c r="F220" s="2">
        <v>1.8</v>
      </c>
      <c r="G220" s="2">
        <v>4</v>
      </c>
      <c r="H220" s="2">
        <v>1023.3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6.7</v>
      </c>
      <c r="Q220">
        <v>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7.9</v>
      </c>
      <c r="C221" s="2">
        <v>78</v>
      </c>
      <c r="D221" s="2">
        <v>4.3</v>
      </c>
      <c r="E221" s="2">
        <v>7.9</v>
      </c>
      <c r="F221" s="2">
        <v>2.5</v>
      </c>
      <c r="G221" s="2">
        <v>3.2</v>
      </c>
      <c r="H221" s="2">
        <v>1023.2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6.7</v>
      </c>
      <c r="Q221">
        <v>6.3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7.9</v>
      </c>
      <c r="C222" s="2">
        <v>78</v>
      </c>
      <c r="D222" s="2">
        <v>4.3</v>
      </c>
      <c r="E222" s="2">
        <v>7.1</v>
      </c>
      <c r="F222" s="2">
        <v>5.8</v>
      </c>
      <c r="G222" s="2">
        <v>6.5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6.7</v>
      </c>
      <c r="Q222">
        <v>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</v>
      </c>
      <c r="C223" s="2">
        <v>78</v>
      </c>
      <c r="D223" s="2">
        <v>4.4000000000000004</v>
      </c>
      <c r="E223" s="2">
        <v>8</v>
      </c>
      <c r="F223" s="2">
        <v>3.6</v>
      </c>
      <c r="G223" s="2">
        <v>4.3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6.7</v>
      </c>
      <c r="Q223">
        <v>6.3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</v>
      </c>
      <c r="C224" s="2">
        <v>78</v>
      </c>
      <c r="D224" s="2">
        <v>4.4000000000000004</v>
      </c>
      <c r="E224" s="2">
        <v>6.7</v>
      </c>
      <c r="F224" s="2">
        <v>7.6</v>
      </c>
      <c r="G224" s="2">
        <v>7.6</v>
      </c>
      <c r="H224" s="2">
        <v>1023.1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6.7</v>
      </c>
      <c r="Q224">
        <v>6.3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</v>
      </c>
      <c r="C225" s="2">
        <v>78</v>
      </c>
      <c r="D225" s="2">
        <v>4.4000000000000004</v>
      </c>
      <c r="E225" s="2">
        <v>7.4</v>
      </c>
      <c r="F225" s="2">
        <v>5.4</v>
      </c>
      <c r="G225" s="2">
        <v>6.1</v>
      </c>
      <c r="H225" s="2">
        <v>1023.1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6.7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</v>
      </c>
      <c r="C226" s="2">
        <v>78</v>
      </c>
      <c r="D226" s="2">
        <v>4.4000000000000004</v>
      </c>
      <c r="E226" s="2">
        <v>8</v>
      </c>
      <c r="F226" s="2">
        <v>4.3</v>
      </c>
      <c r="G226" s="2">
        <v>5.4</v>
      </c>
      <c r="H226" s="2">
        <v>1023.1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6.6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</v>
      </c>
      <c r="C227" s="2">
        <v>78</v>
      </c>
      <c r="D227" s="2">
        <v>4.4000000000000004</v>
      </c>
      <c r="E227" s="2">
        <v>6.7</v>
      </c>
      <c r="F227" s="2">
        <v>7.6</v>
      </c>
      <c r="G227" s="2">
        <v>8.3000000000000007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6.7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</v>
      </c>
      <c r="C228" s="2">
        <v>78</v>
      </c>
      <c r="D228" s="2">
        <v>4.4000000000000004</v>
      </c>
      <c r="E228" s="2">
        <v>7.2</v>
      </c>
      <c r="F228" s="2">
        <v>5.8</v>
      </c>
      <c r="G228" s="2">
        <v>9.4</v>
      </c>
      <c r="H228" s="2">
        <v>1023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6.6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</v>
      </c>
      <c r="C229" s="2">
        <v>78</v>
      </c>
      <c r="D229" s="2">
        <v>4.4000000000000004</v>
      </c>
      <c r="E229" s="2">
        <v>8</v>
      </c>
      <c r="F229" s="2">
        <v>3.6</v>
      </c>
      <c r="G229" s="2">
        <v>4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6.6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</v>
      </c>
      <c r="C230" s="2">
        <v>78</v>
      </c>
      <c r="D230" s="2">
        <v>4.4000000000000004</v>
      </c>
      <c r="E230" s="2">
        <v>7.5</v>
      </c>
      <c r="F230" s="2">
        <v>5</v>
      </c>
      <c r="G230" s="2">
        <v>5.8</v>
      </c>
      <c r="H230" s="2">
        <v>1023.2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6.6</v>
      </c>
      <c r="Q230">
        <v>6.4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</v>
      </c>
      <c r="C231" s="2">
        <v>78</v>
      </c>
      <c r="D231" s="2">
        <v>4.4000000000000004</v>
      </c>
      <c r="E231" s="2">
        <v>8</v>
      </c>
      <c r="F231" s="2">
        <v>4</v>
      </c>
      <c r="G231" s="2">
        <v>5.8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6.6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</v>
      </c>
      <c r="C232" s="2">
        <v>78</v>
      </c>
      <c r="D232" s="2">
        <v>4.4000000000000004</v>
      </c>
      <c r="E232" s="2">
        <v>8</v>
      </c>
      <c r="F232" s="2">
        <v>3.6</v>
      </c>
      <c r="G232" s="2">
        <v>4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6.6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</v>
      </c>
      <c r="C233" s="2">
        <v>78</v>
      </c>
      <c r="D233" s="2">
        <v>4.4000000000000004</v>
      </c>
      <c r="E233" s="2">
        <v>8</v>
      </c>
      <c r="F233" s="2">
        <v>3.2</v>
      </c>
      <c r="G233" s="2">
        <v>6.5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6.6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</v>
      </c>
      <c r="C234" s="2">
        <v>78</v>
      </c>
      <c r="D234" s="2">
        <v>4.4000000000000004</v>
      </c>
      <c r="E234" s="2">
        <v>6.7</v>
      </c>
      <c r="F234" s="2">
        <v>7.6</v>
      </c>
      <c r="G234" s="2">
        <v>9.6999999999999993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6.5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</v>
      </c>
      <c r="C235" s="2">
        <v>78</v>
      </c>
      <c r="D235" s="2">
        <v>4.4000000000000004</v>
      </c>
      <c r="E235" s="2">
        <v>7.5</v>
      </c>
      <c r="F235" s="2">
        <v>5</v>
      </c>
      <c r="G235" s="2">
        <v>6.1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6.5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</v>
      </c>
      <c r="C236" s="2">
        <v>78</v>
      </c>
      <c r="D236" s="2">
        <v>4.5</v>
      </c>
      <c r="E236" s="2">
        <v>8.1</v>
      </c>
      <c r="F236" s="2">
        <v>4</v>
      </c>
      <c r="G236" s="2">
        <v>7.9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6.5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</v>
      </c>
      <c r="C237" s="2">
        <v>78</v>
      </c>
      <c r="D237" s="2">
        <v>4.4000000000000004</v>
      </c>
      <c r="E237" s="2">
        <v>7</v>
      </c>
      <c r="F237" s="2">
        <v>6.5</v>
      </c>
      <c r="G237" s="2">
        <v>6.8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6.5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</v>
      </c>
      <c r="C238" s="2">
        <v>78</v>
      </c>
      <c r="D238" s="2">
        <v>4.4000000000000004</v>
      </c>
      <c r="E238" s="2">
        <v>7.4</v>
      </c>
      <c r="F238" s="2">
        <v>5.4</v>
      </c>
      <c r="G238" s="2">
        <v>6.5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6.5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</v>
      </c>
      <c r="C239" s="2">
        <v>78</v>
      </c>
      <c r="D239" s="2">
        <v>4.4000000000000004</v>
      </c>
      <c r="E239" s="2">
        <v>7.4</v>
      </c>
      <c r="F239" s="2">
        <v>5.4</v>
      </c>
      <c r="G239" s="2">
        <v>7.6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6.5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</v>
      </c>
      <c r="C240" s="2">
        <v>78</v>
      </c>
      <c r="D240" s="2">
        <v>4.4000000000000004</v>
      </c>
      <c r="E240" s="2">
        <v>7.2</v>
      </c>
      <c r="F240" s="2">
        <v>6.1</v>
      </c>
      <c r="G240" s="2">
        <v>10.1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6.5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78</v>
      </c>
      <c r="D241" s="2">
        <v>4.5</v>
      </c>
      <c r="E241" s="2">
        <v>7.5</v>
      </c>
      <c r="F241" s="2">
        <v>5.4</v>
      </c>
      <c r="G241" s="2">
        <v>10.1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6.5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78</v>
      </c>
      <c r="D242" s="2">
        <v>4.5</v>
      </c>
      <c r="E242" s="2">
        <v>7</v>
      </c>
      <c r="F242" s="2">
        <v>6.8</v>
      </c>
      <c r="G242" s="2">
        <v>7.2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6.5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</v>
      </c>
      <c r="C243" s="2">
        <v>78</v>
      </c>
      <c r="D243" s="2">
        <v>4.4000000000000004</v>
      </c>
      <c r="E243" s="2">
        <v>8</v>
      </c>
      <c r="F243" s="2">
        <v>4</v>
      </c>
      <c r="G243" s="2">
        <v>6.5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6.5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</v>
      </c>
      <c r="C244" s="2">
        <v>78</v>
      </c>
      <c r="D244" s="2">
        <v>4.4000000000000004</v>
      </c>
      <c r="E244" s="2">
        <v>6.6</v>
      </c>
      <c r="F244" s="2">
        <v>7.9</v>
      </c>
      <c r="G244" s="2">
        <v>7.9</v>
      </c>
      <c r="H244" s="2">
        <v>1022.8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6.5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</v>
      </c>
      <c r="C245" s="2">
        <v>78</v>
      </c>
      <c r="D245" s="2">
        <v>4.4000000000000004</v>
      </c>
      <c r="E245" s="2">
        <v>6.6</v>
      </c>
      <c r="F245" s="2">
        <v>7.9</v>
      </c>
      <c r="G245" s="2">
        <v>11.5</v>
      </c>
      <c r="H245" s="2">
        <v>1023.2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6.5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8.1</v>
      </c>
      <c r="C246" s="2">
        <v>78</v>
      </c>
      <c r="D246" s="2">
        <v>4.5</v>
      </c>
      <c r="E246" s="2">
        <v>8.1</v>
      </c>
      <c r="F246" s="2">
        <v>2.9</v>
      </c>
      <c r="G246" s="2">
        <v>6.1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6.5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78</v>
      </c>
      <c r="D247" s="2">
        <v>4.4000000000000004</v>
      </c>
      <c r="E247" s="2">
        <v>8</v>
      </c>
      <c r="F247" s="2">
        <v>4.7</v>
      </c>
      <c r="G247" s="2">
        <v>6.8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6.5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78</v>
      </c>
      <c r="D248" s="2">
        <v>4.4000000000000004</v>
      </c>
      <c r="E248" s="2">
        <v>8</v>
      </c>
      <c r="F248" s="2">
        <v>4</v>
      </c>
      <c r="G248" s="2">
        <v>5.8</v>
      </c>
      <c r="H248" s="2">
        <v>1023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6.5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78</v>
      </c>
      <c r="D249" s="2">
        <v>4.4000000000000004</v>
      </c>
      <c r="E249" s="2">
        <v>6.8</v>
      </c>
      <c r="F249" s="2">
        <v>7.2</v>
      </c>
      <c r="G249" s="2">
        <v>7.2</v>
      </c>
      <c r="H249" s="2">
        <v>1023.2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6.5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78</v>
      </c>
      <c r="D250" s="2">
        <v>4.4000000000000004</v>
      </c>
      <c r="E250" s="2">
        <v>8</v>
      </c>
      <c r="F250" s="2">
        <v>2.2000000000000002</v>
      </c>
      <c r="G250" s="2">
        <v>4.7</v>
      </c>
      <c r="H250" s="2">
        <v>1022.8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6.5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79</v>
      </c>
      <c r="D251" s="2">
        <v>4.5999999999999996</v>
      </c>
      <c r="E251" s="2">
        <v>6.5</v>
      </c>
      <c r="F251" s="2">
        <v>8.6</v>
      </c>
      <c r="G251" s="2">
        <v>8.6</v>
      </c>
      <c r="H251" s="2">
        <v>1023.1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6.5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79</v>
      </c>
      <c r="D252" s="2">
        <v>4.5999999999999996</v>
      </c>
      <c r="E252" s="2">
        <v>8</v>
      </c>
      <c r="F252" s="2">
        <v>4.3</v>
      </c>
      <c r="G252" s="2">
        <v>5</v>
      </c>
      <c r="H252" s="2">
        <v>1023.2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6.5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</v>
      </c>
      <c r="C253" s="2">
        <v>78</v>
      </c>
      <c r="D253" s="2">
        <v>4.4000000000000004</v>
      </c>
      <c r="E253" s="2">
        <v>8</v>
      </c>
      <c r="F253" s="2">
        <v>4.3</v>
      </c>
      <c r="G253" s="2">
        <v>6.5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6.6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79</v>
      </c>
      <c r="D254" s="2">
        <v>4.5999999999999996</v>
      </c>
      <c r="E254" s="2">
        <v>8</v>
      </c>
      <c r="F254" s="2">
        <v>4</v>
      </c>
      <c r="G254" s="2">
        <v>9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6.6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79</v>
      </c>
      <c r="D255" s="2">
        <v>4.5999999999999996</v>
      </c>
      <c r="E255" s="2">
        <v>6.9</v>
      </c>
      <c r="F255" s="2">
        <v>6.8</v>
      </c>
      <c r="G255" s="2">
        <v>7.6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6.6</v>
      </c>
      <c r="Q255">
        <v>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79</v>
      </c>
      <c r="D256" s="2">
        <v>4.5999999999999996</v>
      </c>
      <c r="E256" s="2">
        <v>8</v>
      </c>
      <c r="F256" s="2">
        <v>4.3</v>
      </c>
      <c r="G256" s="2">
        <v>6.1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6.6</v>
      </c>
      <c r="Q256">
        <v>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79</v>
      </c>
      <c r="D257" s="2">
        <v>4.5999999999999996</v>
      </c>
      <c r="E257" s="2">
        <v>8</v>
      </c>
      <c r="F257" s="2">
        <v>2.5</v>
      </c>
      <c r="G257" s="2">
        <v>7.2</v>
      </c>
      <c r="H257" s="2">
        <v>1022.9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6.6</v>
      </c>
      <c r="Q257">
        <v>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</v>
      </c>
      <c r="C258" s="2">
        <v>79</v>
      </c>
      <c r="D258" s="2">
        <v>4.5999999999999996</v>
      </c>
      <c r="E258" s="2">
        <v>8</v>
      </c>
      <c r="F258" s="2">
        <v>2.2000000000000002</v>
      </c>
      <c r="G258" s="2">
        <v>2.9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6.7</v>
      </c>
      <c r="Q258">
        <v>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</v>
      </c>
      <c r="C259" s="2">
        <v>79</v>
      </c>
      <c r="D259" s="2">
        <v>4.5999999999999996</v>
      </c>
      <c r="E259" s="2">
        <v>8</v>
      </c>
      <c r="F259" s="2">
        <v>3.6</v>
      </c>
      <c r="G259" s="2">
        <v>5.4</v>
      </c>
      <c r="H259" s="2">
        <v>1022.9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79</v>
      </c>
      <c r="D260" s="2">
        <v>4.7</v>
      </c>
      <c r="E260" s="2">
        <v>8.1</v>
      </c>
      <c r="F260" s="2">
        <v>3.6</v>
      </c>
      <c r="G260" s="2">
        <v>5.8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</v>
      </c>
      <c r="C261" s="2">
        <v>79</v>
      </c>
      <c r="D261" s="2">
        <v>4.7</v>
      </c>
      <c r="E261" s="2">
        <v>8.1</v>
      </c>
      <c r="F261" s="2">
        <v>2.2000000000000002</v>
      </c>
      <c r="G261" s="2">
        <v>9.6999999999999993</v>
      </c>
      <c r="H261" s="2">
        <v>1022.9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8.1</v>
      </c>
      <c r="C262" s="2">
        <v>79</v>
      </c>
      <c r="D262" s="2">
        <v>4.7</v>
      </c>
      <c r="E262" s="2">
        <v>8.1</v>
      </c>
      <c r="F262" s="2">
        <v>2.5</v>
      </c>
      <c r="G262" s="2">
        <v>6.1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6.7</v>
      </c>
      <c r="Q262">
        <v>6.3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8.1</v>
      </c>
      <c r="C263" s="2">
        <v>79</v>
      </c>
      <c r="D263" s="2">
        <v>4.7</v>
      </c>
      <c r="E263" s="2">
        <v>6.1</v>
      </c>
      <c r="F263" s="2">
        <v>11.5</v>
      </c>
      <c r="G263" s="2">
        <v>11.9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6.8</v>
      </c>
      <c r="Q263">
        <v>6.4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8.1999999999999993</v>
      </c>
      <c r="C264" s="2">
        <v>79</v>
      </c>
      <c r="D264" s="2">
        <v>4.8</v>
      </c>
      <c r="E264" s="2">
        <v>6.9</v>
      </c>
      <c r="F264" s="2">
        <v>8.3000000000000007</v>
      </c>
      <c r="G264" s="2">
        <v>11.9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6.8</v>
      </c>
      <c r="Q264">
        <v>6.4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8.1999999999999993</v>
      </c>
      <c r="C265" s="2">
        <v>79</v>
      </c>
      <c r="D265" s="2">
        <v>4.8</v>
      </c>
      <c r="E265" s="2">
        <v>7.7</v>
      </c>
      <c r="F265" s="2">
        <v>5</v>
      </c>
      <c r="G265" s="2">
        <v>6.1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6.8</v>
      </c>
      <c r="Q265">
        <v>6.4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8.1</v>
      </c>
      <c r="C266" s="2">
        <v>79</v>
      </c>
      <c r="D266" s="2">
        <v>4.7</v>
      </c>
      <c r="E266" s="2">
        <v>8.1</v>
      </c>
      <c r="F266" s="2">
        <v>2.9</v>
      </c>
      <c r="G266" s="2">
        <v>5</v>
      </c>
      <c r="H266" s="2">
        <v>1023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6.8</v>
      </c>
      <c r="Q266">
        <v>6.4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79</v>
      </c>
      <c r="D267" s="2">
        <v>4.7</v>
      </c>
      <c r="E267" s="2">
        <v>8.1</v>
      </c>
      <c r="F267" s="2">
        <v>4.3</v>
      </c>
      <c r="G267" s="2">
        <v>5.4</v>
      </c>
      <c r="H267" s="2">
        <v>1022.8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6.9</v>
      </c>
      <c r="Q267">
        <v>6.4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</v>
      </c>
      <c r="C268" s="2">
        <v>79</v>
      </c>
      <c r="D268" s="2">
        <v>4.7</v>
      </c>
      <c r="E268" s="2">
        <v>7.5</v>
      </c>
      <c r="F268" s="2">
        <v>5.4</v>
      </c>
      <c r="G268" s="2">
        <v>8.3000000000000007</v>
      </c>
      <c r="H268" s="2">
        <v>1023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6.9</v>
      </c>
      <c r="Q268">
        <v>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8.1999999999999993</v>
      </c>
      <c r="C269" s="2">
        <v>79</v>
      </c>
      <c r="D269" s="2">
        <v>4.8</v>
      </c>
      <c r="E269" s="2">
        <v>7.2</v>
      </c>
      <c r="F269" s="2">
        <v>6.5</v>
      </c>
      <c r="G269" s="2">
        <v>8.3000000000000007</v>
      </c>
      <c r="H269" s="2">
        <v>1023.1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6.9</v>
      </c>
      <c r="Q269">
        <v>6.5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8.1999999999999993</v>
      </c>
      <c r="C270" s="2">
        <v>79</v>
      </c>
      <c r="D270" s="2">
        <v>4.8</v>
      </c>
      <c r="E270" s="2">
        <v>7.4</v>
      </c>
      <c r="F270" s="2">
        <v>6.1</v>
      </c>
      <c r="G270" s="2">
        <v>7.6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6.9</v>
      </c>
      <c r="Q270">
        <v>6.5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8.1999999999999993</v>
      </c>
      <c r="C271" s="2">
        <v>79</v>
      </c>
      <c r="D271" s="2">
        <v>4.8</v>
      </c>
      <c r="E271" s="2">
        <v>8.1999999999999993</v>
      </c>
      <c r="F271" s="2">
        <v>4</v>
      </c>
      <c r="G271" s="2">
        <v>4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7</v>
      </c>
      <c r="Q271">
        <v>6.5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8.1999999999999993</v>
      </c>
      <c r="C272" s="2">
        <v>79</v>
      </c>
      <c r="D272" s="2">
        <v>4.8</v>
      </c>
      <c r="E272" s="2">
        <v>7.2</v>
      </c>
      <c r="F272" s="2">
        <v>6.8</v>
      </c>
      <c r="G272" s="2">
        <v>6.8</v>
      </c>
      <c r="H272" s="2">
        <v>1023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7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8.1</v>
      </c>
      <c r="C273" s="2">
        <v>79</v>
      </c>
      <c r="D273" s="2">
        <v>4.7</v>
      </c>
      <c r="E273" s="2">
        <v>7.3</v>
      </c>
      <c r="F273" s="2">
        <v>6.1</v>
      </c>
      <c r="G273" s="2">
        <v>7.2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7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8.1999999999999993</v>
      </c>
      <c r="C274" s="2">
        <v>79</v>
      </c>
      <c r="D274" s="2">
        <v>4.8</v>
      </c>
      <c r="E274" s="2">
        <v>6.9</v>
      </c>
      <c r="F274" s="2">
        <v>8.3000000000000007</v>
      </c>
      <c r="G274" s="2">
        <v>11.2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7.1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8.1999999999999993</v>
      </c>
      <c r="C275" s="2">
        <v>79</v>
      </c>
      <c r="D275" s="2">
        <v>4.8</v>
      </c>
      <c r="E275" s="2">
        <v>7.7</v>
      </c>
      <c r="F275" s="2">
        <v>5</v>
      </c>
      <c r="G275" s="2">
        <v>6.8</v>
      </c>
      <c r="H275" s="2">
        <v>1022.8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7.1</v>
      </c>
      <c r="Q275">
        <v>6.6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8.1999999999999993</v>
      </c>
      <c r="C276" s="2">
        <v>79</v>
      </c>
      <c r="D276" s="2">
        <v>4.8</v>
      </c>
      <c r="E276" s="2">
        <v>8.1999999999999993</v>
      </c>
      <c r="F276" s="2">
        <v>4.3</v>
      </c>
      <c r="G276" s="2">
        <v>6.1</v>
      </c>
      <c r="H276" s="2">
        <v>1022.9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7.1</v>
      </c>
      <c r="Q276">
        <v>6.6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79</v>
      </c>
      <c r="D277" s="2">
        <v>4.8</v>
      </c>
      <c r="E277" s="2">
        <v>8.1999999999999993</v>
      </c>
      <c r="F277" s="2">
        <v>4.7</v>
      </c>
      <c r="G277" s="2">
        <v>5</v>
      </c>
      <c r="H277" s="2">
        <v>1022.9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7.1</v>
      </c>
      <c r="Q277">
        <v>6.6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79</v>
      </c>
      <c r="D278" s="2">
        <v>4.8</v>
      </c>
      <c r="E278" s="2">
        <v>7.6</v>
      </c>
      <c r="F278" s="2">
        <v>5.4</v>
      </c>
      <c r="G278" s="2">
        <v>6.5</v>
      </c>
      <c r="H278" s="2">
        <v>1022.7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7.1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79</v>
      </c>
      <c r="D279" s="2">
        <v>4.8</v>
      </c>
      <c r="E279" s="2">
        <v>7.4</v>
      </c>
      <c r="F279" s="2">
        <v>5.8</v>
      </c>
      <c r="G279" s="2">
        <v>7.6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7.1</v>
      </c>
      <c r="Q279">
        <v>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8.3000000000000007</v>
      </c>
      <c r="C280" s="2">
        <v>79</v>
      </c>
      <c r="D280" s="2">
        <v>4.9000000000000004</v>
      </c>
      <c r="E280" s="2">
        <v>7.5</v>
      </c>
      <c r="F280" s="2">
        <v>6.1</v>
      </c>
      <c r="G280" s="2">
        <v>7.6</v>
      </c>
      <c r="H280" s="2">
        <v>1022.7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7.2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8.3000000000000007</v>
      </c>
      <c r="C281" s="2">
        <v>79</v>
      </c>
      <c r="D281" s="2">
        <v>4.9000000000000004</v>
      </c>
      <c r="E281" s="2">
        <v>6.9</v>
      </c>
      <c r="F281" s="2">
        <v>8.6</v>
      </c>
      <c r="G281" s="2">
        <v>9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7.2</v>
      </c>
      <c r="Q281">
        <v>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8.3000000000000007</v>
      </c>
      <c r="C282" s="2">
        <v>79</v>
      </c>
      <c r="D282" s="2">
        <v>4.9000000000000004</v>
      </c>
      <c r="E282" s="2">
        <v>7.6</v>
      </c>
      <c r="F282" s="2">
        <v>5.8</v>
      </c>
      <c r="G282" s="2">
        <v>6.1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7.2</v>
      </c>
      <c r="Q282">
        <v>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8.3000000000000007</v>
      </c>
      <c r="C283" s="2">
        <v>79</v>
      </c>
      <c r="D283" s="2">
        <v>4.9000000000000004</v>
      </c>
      <c r="E283" s="2">
        <v>7.3</v>
      </c>
      <c r="F283" s="2">
        <v>6.8</v>
      </c>
      <c r="G283" s="2">
        <v>7.9</v>
      </c>
      <c r="H283" s="2">
        <v>1022.8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7.2</v>
      </c>
      <c r="Q283">
        <v>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8.3000000000000007</v>
      </c>
      <c r="C284" s="2">
        <v>79</v>
      </c>
      <c r="D284" s="2">
        <v>4.9000000000000004</v>
      </c>
      <c r="E284" s="2">
        <v>7.5</v>
      </c>
      <c r="F284" s="2">
        <v>6.1</v>
      </c>
      <c r="G284" s="2">
        <v>7.6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7.2</v>
      </c>
      <c r="Q284">
        <v>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79</v>
      </c>
      <c r="D285" s="2">
        <v>4.9000000000000004</v>
      </c>
      <c r="E285" s="2">
        <v>7.7</v>
      </c>
      <c r="F285" s="2">
        <v>5.4</v>
      </c>
      <c r="G285" s="2">
        <v>6.5</v>
      </c>
      <c r="H285" s="2">
        <v>1022.7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7.2</v>
      </c>
      <c r="Q285">
        <v>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79</v>
      </c>
      <c r="D286" s="2">
        <v>4.9000000000000004</v>
      </c>
      <c r="E286" s="2">
        <v>8.3000000000000007</v>
      </c>
      <c r="F286" s="2">
        <v>3.6</v>
      </c>
      <c r="G286" s="2">
        <v>4.7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7.2</v>
      </c>
      <c r="Q286">
        <v>6.9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79</v>
      </c>
      <c r="D287" s="2">
        <v>4.9000000000000004</v>
      </c>
      <c r="E287" s="2">
        <v>6.5</v>
      </c>
      <c r="F287" s="2">
        <v>10.4</v>
      </c>
      <c r="G287" s="2">
        <v>10.4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7.3</v>
      </c>
      <c r="Q287">
        <v>6.9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79</v>
      </c>
      <c r="D288" s="2">
        <v>4.9000000000000004</v>
      </c>
      <c r="E288" s="2">
        <v>7.6</v>
      </c>
      <c r="F288" s="2">
        <v>5.8</v>
      </c>
      <c r="G288" s="2">
        <v>11.9</v>
      </c>
      <c r="H288" s="2">
        <v>1022.5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7.3</v>
      </c>
      <c r="Q288">
        <v>6.9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79</v>
      </c>
      <c r="D289" s="2">
        <v>4.9000000000000004</v>
      </c>
      <c r="E289" s="2">
        <v>6.4</v>
      </c>
      <c r="F289" s="2">
        <v>10.8</v>
      </c>
      <c r="G289" s="2">
        <v>13.3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7.3</v>
      </c>
      <c r="Q289">
        <v>6.9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79</v>
      </c>
      <c r="D290" s="2">
        <v>4.9000000000000004</v>
      </c>
      <c r="E290" s="2">
        <v>8.3000000000000007</v>
      </c>
      <c r="F290" s="2">
        <v>3.6</v>
      </c>
      <c r="G290" s="2">
        <v>6.1</v>
      </c>
      <c r="H290" s="2">
        <v>1022.4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7.3</v>
      </c>
      <c r="Q290">
        <v>6.9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8.3000000000000007</v>
      </c>
      <c r="C291" s="2">
        <v>79</v>
      </c>
      <c r="D291" s="2">
        <v>4.9000000000000004</v>
      </c>
      <c r="E291" s="2">
        <v>7.3</v>
      </c>
      <c r="F291" s="2">
        <v>6.5</v>
      </c>
      <c r="G291" s="2">
        <v>7.6</v>
      </c>
      <c r="H291" s="2">
        <v>1022.5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7.3</v>
      </c>
      <c r="Q291">
        <v>6.9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8.4</v>
      </c>
      <c r="C292" s="2">
        <v>79</v>
      </c>
      <c r="D292" s="2">
        <v>5</v>
      </c>
      <c r="E292" s="2">
        <v>7.2</v>
      </c>
      <c r="F292" s="2">
        <v>7.6</v>
      </c>
      <c r="G292" s="2">
        <v>9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7.3</v>
      </c>
      <c r="Q292">
        <v>6.9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8.4</v>
      </c>
      <c r="C293" s="2">
        <v>79</v>
      </c>
      <c r="D293" s="2">
        <v>5</v>
      </c>
      <c r="E293" s="2">
        <v>6.8</v>
      </c>
      <c r="F293" s="2">
        <v>9.4</v>
      </c>
      <c r="G293" s="2">
        <v>11.5</v>
      </c>
      <c r="H293" s="2">
        <v>1022.7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7.3</v>
      </c>
      <c r="Q293">
        <v>6.9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79</v>
      </c>
      <c r="D294" s="2">
        <v>5</v>
      </c>
      <c r="E294" s="2">
        <v>8.4</v>
      </c>
      <c r="F294" s="2">
        <v>2.5</v>
      </c>
      <c r="G294" s="2">
        <v>4</v>
      </c>
      <c r="H294" s="2">
        <v>1022.6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7.3</v>
      </c>
      <c r="Q294">
        <v>6.9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79</v>
      </c>
      <c r="D295" s="2">
        <v>5</v>
      </c>
      <c r="E295" s="2">
        <v>7</v>
      </c>
      <c r="F295" s="2">
        <v>9</v>
      </c>
      <c r="G295" s="2">
        <v>11.2</v>
      </c>
      <c r="H295" s="2">
        <v>1022.6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7.3</v>
      </c>
      <c r="Q295">
        <v>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8.4</v>
      </c>
      <c r="C296" s="2">
        <v>79</v>
      </c>
      <c r="D296" s="2">
        <v>5</v>
      </c>
      <c r="E296" s="2">
        <v>6.8</v>
      </c>
      <c r="F296" s="2">
        <v>9.4</v>
      </c>
      <c r="G296" s="2">
        <v>9.4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7.4</v>
      </c>
      <c r="Q296">
        <v>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79</v>
      </c>
      <c r="D297" s="2">
        <v>5</v>
      </c>
      <c r="E297" s="2">
        <v>6.8</v>
      </c>
      <c r="F297" s="2">
        <v>9.4</v>
      </c>
      <c r="G297" s="2">
        <v>12.2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7.4</v>
      </c>
      <c r="Q297">
        <v>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79</v>
      </c>
      <c r="D298" s="2">
        <v>5</v>
      </c>
      <c r="E298" s="2">
        <v>7.7</v>
      </c>
      <c r="F298" s="2">
        <v>5.8</v>
      </c>
      <c r="G298" s="2">
        <v>7.6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7.4</v>
      </c>
      <c r="Q298">
        <v>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79</v>
      </c>
      <c r="D299" s="2">
        <v>5</v>
      </c>
      <c r="E299" s="2">
        <v>7.4</v>
      </c>
      <c r="F299" s="2">
        <v>6.8</v>
      </c>
      <c r="G299" s="2">
        <v>11.5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7.5</v>
      </c>
      <c r="Q299">
        <v>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79</v>
      </c>
      <c r="D300" s="2">
        <v>5</v>
      </c>
      <c r="E300" s="2">
        <v>6.4</v>
      </c>
      <c r="F300" s="2">
        <v>11.9</v>
      </c>
      <c r="G300" s="2">
        <v>16.600000000000001</v>
      </c>
      <c r="H300" s="2">
        <v>1022.5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7.5</v>
      </c>
      <c r="Q300">
        <v>7.1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79</v>
      </c>
      <c r="D301" s="2">
        <v>4.9000000000000004</v>
      </c>
      <c r="E301" s="2">
        <v>6.5</v>
      </c>
      <c r="F301" s="2">
        <v>10.4</v>
      </c>
      <c r="G301" s="2">
        <v>10.4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7.5</v>
      </c>
      <c r="Q301">
        <v>7.1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79</v>
      </c>
      <c r="D302" s="2">
        <v>4.9000000000000004</v>
      </c>
      <c r="E302" s="2">
        <v>8.3000000000000007</v>
      </c>
      <c r="F302" s="2">
        <v>3.2</v>
      </c>
      <c r="G302" s="2">
        <v>8.3000000000000007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7.5</v>
      </c>
      <c r="Q302">
        <v>7.1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79</v>
      </c>
      <c r="D303" s="2">
        <v>4.9000000000000004</v>
      </c>
      <c r="E303" s="2">
        <v>8.3000000000000007</v>
      </c>
      <c r="F303" s="2">
        <v>3.6</v>
      </c>
      <c r="G303" s="2">
        <v>6.5</v>
      </c>
      <c r="H303" s="2">
        <v>1022.7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7.6</v>
      </c>
      <c r="Q303">
        <v>7.1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79</v>
      </c>
      <c r="D304" s="2">
        <v>4.9000000000000004</v>
      </c>
      <c r="E304" s="2">
        <v>8.3000000000000007</v>
      </c>
      <c r="F304" s="2">
        <v>4.7</v>
      </c>
      <c r="G304" s="2">
        <v>5.8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7.6</v>
      </c>
      <c r="Q304">
        <v>7.2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79</v>
      </c>
      <c r="D305" s="2">
        <v>4.9000000000000004</v>
      </c>
      <c r="E305" s="2">
        <v>7.3</v>
      </c>
      <c r="F305" s="2">
        <v>6.5</v>
      </c>
      <c r="G305" s="2">
        <v>10.8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7.6</v>
      </c>
      <c r="Q305">
        <v>7.2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79</v>
      </c>
      <c r="D306" s="2">
        <v>4.9000000000000004</v>
      </c>
      <c r="E306" s="2">
        <v>8.3000000000000007</v>
      </c>
      <c r="F306" s="2">
        <v>4.3</v>
      </c>
      <c r="G306" s="2">
        <v>9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7.6</v>
      </c>
      <c r="Q306">
        <v>7.2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79</v>
      </c>
      <c r="D307" s="2">
        <v>4.9000000000000004</v>
      </c>
      <c r="E307" s="2">
        <v>7</v>
      </c>
      <c r="F307" s="2">
        <v>8.3000000000000007</v>
      </c>
      <c r="G307" s="2">
        <v>8.3000000000000007</v>
      </c>
      <c r="H307" s="2">
        <v>1022.5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7.6</v>
      </c>
      <c r="Q307">
        <v>7.2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79</v>
      </c>
      <c r="D308" s="2">
        <v>4.9000000000000004</v>
      </c>
      <c r="E308" s="2">
        <v>7.2</v>
      </c>
      <c r="F308" s="2">
        <v>7.2</v>
      </c>
      <c r="G308" s="2">
        <v>7.9</v>
      </c>
      <c r="H308" s="2">
        <v>1022.2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7.6</v>
      </c>
      <c r="Q308">
        <v>7.2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79</v>
      </c>
      <c r="D309" s="2">
        <v>4.9000000000000004</v>
      </c>
      <c r="E309" s="2">
        <v>6.8</v>
      </c>
      <c r="F309" s="2">
        <v>9</v>
      </c>
      <c r="G309" s="2">
        <v>9.4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7.6</v>
      </c>
      <c r="Q309">
        <v>7.2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8.3000000000000007</v>
      </c>
      <c r="C310" s="2">
        <v>79</v>
      </c>
      <c r="D310" s="2">
        <v>4.9000000000000004</v>
      </c>
      <c r="E310" s="2">
        <v>8.3000000000000007</v>
      </c>
      <c r="F310" s="2">
        <v>3.6</v>
      </c>
      <c r="G310" s="2">
        <v>5.8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7.6</v>
      </c>
      <c r="Q310">
        <v>7.3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8.3000000000000007</v>
      </c>
      <c r="C311" s="2">
        <v>79</v>
      </c>
      <c r="D311" s="2">
        <v>4.9000000000000004</v>
      </c>
      <c r="E311" s="2">
        <v>8.3000000000000007</v>
      </c>
      <c r="F311" s="2">
        <v>4.7</v>
      </c>
      <c r="G311" s="2">
        <v>9.4</v>
      </c>
      <c r="H311" s="2">
        <v>1022.7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7.6</v>
      </c>
      <c r="Q311">
        <v>7.3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8.3000000000000007</v>
      </c>
      <c r="C312" s="2">
        <v>79</v>
      </c>
      <c r="D312" s="2">
        <v>4.9000000000000004</v>
      </c>
      <c r="E312" s="2">
        <v>7.1</v>
      </c>
      <c r="F312" s="2">
        <v>7.6</v>
      </c>
      <c r="G312" s="2">
        <v>7.6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7.6</v>
      </c>
      <c r="Q312">
        <v>7.3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79</v>
      </c>
      <c r="D313" s="2">
        <v>4.9000000000000004</v>
      </c>
      <c r="E313" s="2">
        <v>6.8</v>
      </c>
      <c r="F313" s="2">
        <v>9</v>
      </c>
      <c r="G313" s="2">
        <v>10.1</v>
      </c>
      <c r="H313" s="2">
        <v>1022.5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7.6</v>
      </c>
      <c r="Q313">
        <v>7.3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8.3000000000000007</v>
      </c>
      <c r="C314" s="2">
        <v>79</v>
      </c>
      <c r="D314" s="2">
        <v>4.9000000000000004</v>
      </c>
      <c r="E314" s="2">
        <v>8.3000000000000007</v>
      </c>
      <c r="F314" s="2">
        <v>3.2</v>
      </c>
      <c r="G314" s="2">
        <v>5.4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7.7</v>
      </c>
      <c r="Q314">
        <v>7.3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8.3000000000000007</v>
      </c>
      <c r="C315" s="2">
        <v>79</v>
      </c>
      <c r="D315" s="2">
        <v>4.9000000000000004</v>
      </c>
      <c r="E315" s="2">
        <v>7</v>
      </c>
      <c r="F315" s="2">
        <v>8.3000000000000007</v>
      </c>
      <c r="G315" s="2">
        <v>10.1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7.7</v>
      </c>
      <c r="Q315">
        <v>7.3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8.4</v>
      </c>
      <c r="C316" s="2">
        <v>79</v>
      </c>
      <c r="D316" s="2">
        <v>5</v>
      </c>
      <c r="E316" s="2">
        <v>7.5</v>
      </c>
      <c r="F316" s="2">
        <v>6.5</v>
      </c>
      <c r="G316" s="2">
        <v>10.1</v>
      </c>
      <c r="H316" s="2">
        <v>1022.5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7.7</v>
      </c>
      <c r="Q316">
        <v>7.3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79</v>
      </c>
      <c r="D317" s="2">
        <v>5</v>
      </c>
      <c r="E317" s="2">
        <v>7</v>
      </c>
      <c r="F317" s="2">
        <v>8.6</v>
      </c>
      <c r="G317" s="2">
        <v>10.1</v>
      </c>
      <c r="H317" s="2">
        <v>1022.5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7.6</v>
      </c>
      <c r="Q317">
        <v>7.3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79</v>
      </c>
      <c r="D318" s="2">
        <v>5</v>
      </c>
      <c r="E318" s="2">
        <v>7.6</v>
      </c>
      <c r="F318" s="2">
        <v>6.1</v>
      </c>
      <c r="G318" s="2">
        <v>9.4</v>
      </c>
      <c r="H318" s="2">
        <v>1022.4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7.6</v>
      </c>
      <c r="Q318">
        <v>7.3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79</v>
      </c>
      <c r="D319" s="2">
        <v>4.9000000000000004</v>
      </c>
      <c r="E319" s="2">
        <v>6.4</v>
      </c>
      <c r="F319" s="2">
        <v>10.8</v>
      </c>
      <c r="G319" s="2">
        <v>13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7.7</v>
      </c>
      <c r="Q319">
        <v>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79</v>
      </c>
      <c r="D320" s="2">
        <v>5</v>
      </c>
      <c r="E320" s="2">
        <v>8.4</v>
      </c>
      <c r="F320" s="2">
        <v>1.8</v>
      </c>
      <c r="G320" s="2">
        <v>4.3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7.7</v>
      </c>
      <c r="Q320">
        <v>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79</v>
      </c>
      <c r="D321" s="2">
        <v>5</v>
      </c>
      <c r="E321" s="2">
        <v>7.6</v>
      </c>
      <c r="F321" s="2">
        <v>6.1</v>
      </c>
      <c r="G321" s="2">
        <v>9.6999999999999993</v>
      </c>
      <c r="H321" s="2">
        <v>1022.5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7.7</v>
      </c>
      <c r="Q321">
        <v>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80</v>
      </c>
      <c r="D322" s="2">
        <v>5.0999999999999996</v>
      </c>
      <c r="E322" s="2">
        <v>7.7</v>
      </c>
      <c r="F322" s="2">
        <v>5.8</v>
      </c>
      <c r="G322" s="2">
        <v>7.9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7.7</v>
      </c>
      <c r="Q322">
        <v>7.4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8.4</v>
      </c>
      <c r="C323" s="2">
        <v>80</v>
      </c>
      <c r="D323" s="2">
        <v>5.0999999999999996</v>
      </c>
      <c r="E323" s="2">
        <v>7.3</v>
      </c>
      <c r="F323" s="2">
        <v>7.2</v>
      </c>
      <c r="G323" s="2">
        <v>9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7.7</v>
      </c>
      <c r="Q323">
        <v>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80</v>
      </c>
      <c r="D324" s="2">
        <v>5.2</v>
      </c>
      <c r="E324" s="2">
        <v>7.4</v>
      </c>
      <c r="F324" s="2">
        <v>7.2</v>
      </c>
      <c r="G324" s="2">
        <v>7.2</v>
      </c>
      <c r="H324" s="2">
        <v>1022.4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7.7</v>
      </c>
      <c r="Q324">
        <v>7.3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80</v>
      </c>
      <c r="D325" s="2">
        <v>5.2</v>
      </c>
      <c r="E325" s="2">
        <v>7.2</v>
      </c>
      <c r="F325" s="2">
        <v>8.3000000000000007</v>
      </c>
      <c r="G325" s="2">
        <v>11.2</v>
      </c>
      <c r="H325" s="2">
        <v>1022.4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7.7</v>
      </c>
      <c r="Q325">
        <v>7.3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80</v>
      </c>
      <c r="D326" s="2">
        <v>5.2</v>
      </c>
      <c r="E326" s="2">
        <v>7.7</v>
      </c>
      <c r="F326" s="2">
        <v>6.1</v>
      </c>
      <c r="G326" s="2">
        <v>10.8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7.7</v>
      </c>
      <c r="Q326">
        <v>7.3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80</v>
      </c>
      <c r="D327" s="2">
        <v>5.2</v>
      </c>
      <c r="E327" s="2">
        <v>7.6</v>
      </c>
      <c r="F327" s="2">
        <v>6.5</v>
      </c>
      <c r="G327" s="2">
        <v>7.6</v>
      </c>
      <c r="H327" s="2">
        <v>1022.4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7.7</v>
      </c>
      <c r="Q327">
        <v>7.4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80</v>
      </c>
      <c r="D328" s="2">
        <v>5.2</v>
      </c>
      <c r="E328" s="2">
        <v>7.3</v>
      </c>
      <c r="F328" s="2">
        <v>7.6</v>
      </c>
      <c r="G328" s="2">
        <v>7.9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7.8</v>
      </c>
      <c r="Q328">
        <v>7.4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80</v>
      </c>
      <c r="D329" s="2">
        <v>5.2</v>
      </c>
      <c r="E329" s="2">
        <v>7.7</v>
      </c>
      <c r="F329" s="2">
        <v>6.1</v>
      </c>
      <c r="G329" s="2">
        <v>7.2</v>
      </c>
      <c r="H329" s="2">
        <v>1022.3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7.8</v>
      </c>
      <c r="Q329">
        <v>7.4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8.6</v>
      </c>
      <c r="C330" s="2">
        <v>80</v>
      </c>
      <c r="D330" s="2">
        <v>5.3</v>
      </c>
      <c r="E330" s="2">
        <v>7.1</v>
      </c>
      <c r="F330" s="2">
        <v>9.4</v>
      </c>
      <c r="G330" s="2">
        <v>10.4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7.8</v>
      </c>
      <c r="Q330">
        <v>7.4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8.6</v>
      </c>
      <c r="C331" s="2">
        <v>80</v>
      </c>
      <c r="D331" s="2">
        <v>5.3</v>
      </c>
      <c r="E331" s="2">
        <v>7.1</v>
      </c>
      <c r="F331" s="2">
        <v>9.4</v>
      </c>
      <c r="G331" s="2">
        <v>9.4</v>
      </c>
      <c r="H331" s="2">
        <v>1022.4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7.9</v>
      </c>
      <c r="Q331">
        <v>7.4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8.6</v>
      </c>
      <c r="C332" s="2">
        <v>80</v>
      </c>
      <c r="D332" s="2">
        <v>5.3</v>
      </c>
      <c r="E332" s="2">
        <v>7</v>
      </c>
      <c r="F332" s="2">
        <v>9.6999999999999993</v>
      </c>
      <c r="G332" s="2">
        <v>13.7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7.9</v>
      </c>
      <c r="Q332">
        <v>7.5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8.6</v>
      </c>
      <c r="C333" s="2">
        <v>80</v>
      </c>
      <c r="D333" s="2">
        <v>5.3</v>
      </c>
      <c r="E333" s="2">
        <v>7.9</v>
      </c>
      <c r="F333" s="2">
        <v>6.1</v>
      </c>
      <c r="G333" s="2">
        <v>6.8</v>
      </c>
      <c r="H333" s="2">
        <v>1022.5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7.9</v>
      </c>
      <c r="Q333">
        <v>7.5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8.6</v>
      </c>
      <c r="C334" s="2">
        <v>80</v>
      </c>
      <c r="D334" s="2">
        <v>5.3</v>
      </c>
      <c r="E334" s="2">
        <v>7.3</v>
      </c>
      <c r="F334" s="2">
        <v>7.9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7.9</v>
      </c>
      <c r="Q334">
        <v>7.5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8.6</v>
      </c>
      <c r="C335" s="2">
        <v>80</v>
      </c>
      <c r="D335" s="2">
        <v>5.3</v>
      </c>
      <c r="E335" s="2">
        <v>8.6</v>
      </c>
      <c r="F335" s="2">
        <v>3.2</v>
      </c>
      <c r="G335" s="2">
        <v>5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7.9</v>
      </c>
      <c r="Q335">
        <v>7.5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8.6</v>
      </c>
      <c r="C336" s="2">
        <v>80</v>
      </c>
      <c r="D336" s="2">
        <v>5.3</v>
      </c>
      <c r="E336" s="2">
        <v>7.1</v>
      </c>
      <c r="F336" s="2">
        <v>9.4</v>
      </c>
      <c r="G336" s="2">
        <v>9.4</v>
      </c>
      <c r="H336" s="2">
        <v>1022.3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7.9</v>
      </c>
      <c r="Q336">
        <v>7.5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8.5</v>
      </c>
      <c r="C337" s="2">
        <v>80</v>
      </c>
      <c r="D337" s="2">
        <v>5.2</v>
      </c>
      <c r="E337" s="2">
        <v>8.5</v>
      </c>
      <c r="F337" s="2">
        <v>4.7</v>
      </c>
      <c r="G337" s="2">
        <v>6.5</v>
      </c>
      <c r="H337" s="2">
        <v>1022.3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7.9</v>
      </c>
      <c r="Q337">
        <v>7.5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8.5</v>
      </c>
      <c r="C338" s="2">
        <v>80</v>
      </c>
      <c r="D338" s="2">
        <v>5.2</v>
      </c>
      <c r="E338" s="2">
        <v>7.6</v>
      </c>
      <c r="F338" s="2">
        <v>6.5</v>
      </c>
      <c r="G338" s="2">
        <v>8.3000000000000007</v>
      </c>
      <c r="H338" s="2">
        <v>1022.4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8</v>
      </c>
      <c r="Q338">
        <v>7.5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8.6</v>
      </c>
      <c r="C339" s="2">
        <v>80</v>
      </c>
      <c r="D339" s="2">
        <v>5.3</v>
      </c>
      <c r="E339" s="2">
        <v>7.4</v>
      </c>
      <c r="F339" s="2">
        <v>7.6</v>
      </c>
      <c r="G339" s="2">
        <v>8.6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7.9</v>
      </c>
      <c r="Q339">
        <v>7.5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8.6</v>
      </c>
      <c r="C340" s="2">
        <v>80</v>
      </c>
      <c r="D340" s="2">
        <v>5.3</v>
      </c>
      <c r="E340" s="2">
        <v>6.8</v>
      </c>
      <c r="F340" s="2">
        <v>11.2</v>
      </c>
      <c r="G340" s="2">
        <v>11.5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7.9</v>
      </c>
      <c r="Q340">
        <v>7.6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8.6</v>
      </c>
      <c r="C341" s="2">
        <v>80</v>
      </c>
      <c r="D341" s="2">
        <v>5.3</v>
      </c>
      <c r="E341" s="2">
        <v>8.6</v>
      </c>
      <c r="F341" s="2">
        <v>4.3</v>
      </c>
      <c r="G341" s="2">
        <v>8.3000000000000007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7.9</v>
      </c>
      <c r="Q341">
        <v>7.6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8.6</v>
      </c>
      <c r="C342" s="2">
        <v>80</v>
      </c>
      <c r="D342" s="2">
        <v>5.3</v>
      </c>
      <c r="E342" s="2">
        <v>7.9</v>
      </c>
      <c r="F342" s="2">
        <v>6.1</v>
      </c>
      <c r="G342" s="2">
        <v>9.6999999999999993</v>
      </c>
      <c r="H342" s="2">
        <v>1022.5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7.9</v>
      </c>
      <c r="Q342">
        <v>7.6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8.6</v>
      </c>
      <c r="C343" s="2">
        <v>80</v>
      </c>
      <c r="D343" s="2">
        <v>5.3</v>
      </c>
      <c r="E343" s="2">
        <v>6.3</v>
      </c>
      <c r="F343" s="2">
        <v>14</v>
      </c>
      <c r="G343" s="2">
        <v>15.8</v>
      </c>
      <c r="H343" s="2">
        <v>1022.4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8</v>
      </c>
      <c r="Q343">
        <v>7.6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8.6</v>
      </c>
      <c r="C344" s="2">
        <v>80</v>
      </c>
      <c r="D344" s="2">
        <v>5.3</v>
      </c>
      <c r="E344" s="2">
        <v>7.2</v>
      </c>
      <c r="F344" s="2">
        <v>9</v>
      </c>
      <c r="G344" s="2">
        <v>11.5</v>
      </c>
      <c r="H344" s="2">
        <v>1022.3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8</v>
      </c>
      <c r="Q344">
        <v>7.6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8.6</v>
      </c>
      <c r="C345" s="2">
        <v>80</v>
      </c>
      <c r="D345" s="2">
        <v>5.3</v>
      </c>
      <c r="E345" s="2">
        <v>8.6</v>
      </c>
      <c r="F345" s="2">
        <v>3.2</v>
      </c>
      <c r="G345" s="2">
        <v>6.1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8</v>
      </c>
      <c r="Q345">
        <v>7.6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80</v>
      </c>
      <c r="D346" s="2">
        <v>5.2</v>
      </c>
      <c r="E346" s="2">
        <v>7.2</v>
      </c>
      <c r="F346" s="2">
        <v>7.9</v>
      </c>
      <c r="G346" s="2">
        <v>7.9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8</v>
      </c>
      <c r="Q346">
        <v>7.6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8.6</v>
      </c>
      <c r="C347" s="2">
        <v>80</v>
      </c>
      <c r="D347" s="2">
        <v>5.3</v>
      </c>
      <c r="E347" s="2">
        <v>8.6</v>
      </c>
      <c r="F347" s="2">
        <v>4</v>
      </c>
      <c r="G347" s="2">
        <v>5.8</v>
      </c>
      <c r="H347" s="2">
        <v>1022.4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8</v>
      </c>
      <c r="Q347">
        <v>7.6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8.6</v>
      </c>
      <c r="C348" s="2">
        <v>80</v>
      </c>
      <c r="D348" s="2">
        <v>5.3</v>
      </c>
      <c r="E348" s="2">
        <v>8.1999999999999993</v>
      </c>
      <c r="F348" s="2">
        <v>5</v>
      </c>
      <c r="G348" s="2">
        <v>6.8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8</v>
      </c>
      <c r="Q348">
        <v>7.6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8.6</v>
      </c>
      <c r="C349" s="2">
        <v>80</v>
      </c>
      <c r="D349" s="2">
        <v>5.3</v>
      </c>
      <c r="E349" s="2">
        <v>7</v>
      </c>
      <c r="F349" s="2">
        <v>9.6999999999999993</v>
      </c>
      <c r="G349" s="2">
        <v>10.4</v>
      </c>
      <c r="H349" s="2">
        <v>1022.1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8</v>
      </c>
      <c r="Q349">
        <v>7.7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8.6</v>
      </c>
      <c r="C350" s="2">
        <v>80</v>
      </c>
      <c r="D350" s="2">
        <v>5.3</v>
      </c>
      <c r="E350" s="2">
        <v>6.7</v>
      </c>
      <c r="F350" s="2">
        <v>11.5</v>
      </c>
      <c r="G350" s="2">
        <v>11.9</v>
      </c>
      <c r="H350" s="2">
        <v>1022.4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8</v>
      </c>
      <c r="Q350">
        <v>7.7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8.6</v>
      </c>
      <c r="C351" s="2">
        <v>80</v>
      </c>
      <c r="D351" s="2">
        <v>5.3</v>
      </c>
      <c r="E351" s="2">
        <v>7.4</v>
      </c>
      <c r="F351" s="2">
        <v>7.6</v>
      </c>
      <c r="G351" s="2">
        <v>8.3000000000000007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8</v>
      </c>
      <c r="Q351">
        <v>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8.6</v>
      </c>
      <c r="C352" s="2">
        <v>80</v>
      </c>
      <c r="D352" s="2">
        <v>5.3</v>
      </c>
      <c r="E352" s="2">
        <v>7.4</v>
      </c>
      <c r="F352" s="2">
        <v>7.6</v>
      </c>
      <c r="G352" s="2">
        <v>9</v>
      </c>
      <c r="H352" s="2">
        <v>1022.2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8</v>
      </c>
      <c r="Q352">
        <v>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8.6999999999999993</v>
      </c>
      <c r="C353" s="2">
        <v>80</v>
      </c>
      <c r="D353" s="2">
        <v>5.4</v>
      </c>
      <c r="E353" s="2">
        <v>8</v>
      </c>
      <c r="F353" s="2">
        <v>6.1</v>
      </c>
      <c r="G353" s="2">
        <v>6.1</v>
      </c>
      <c r="H353" s="2">
        <v>1022.1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8.1</v>
      </c>
      <c r="Q353">
        <v>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8.6999999999999993</v>
      </c>
      <c r="C354" s="2">
        <v>80</v>
      </c>
      <c r="D354" s="2">
        <v>5.4</v>
      </c>
      <c r="E354" s="2">
        <v>7.1</v>
      </c>
      <c r="F354" s="2">
        <v>10.1</v>
      </c>
      <c r="G354" s="2">
        <v>10.1</v>
      </c>
      <c r="H354" s="2">
        <v>1022.2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8.1</v>
      </c>
      <c r="Q354">
        <v>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8.6999999999999993</v>
      </c>
      <c r="C355" s="2">
        <v>80</v>
      </c>
      <c r="D355" s="2">
        <v>5.4</v>
      </c>
      <c r="E355" s="2">
        <v>8.6999999999999993</v>
      </c>
      <c r="F355" s="2">
        <v>2.9</v>
      </c>
      <c r="G355" s="2">
        <v>8.3000000000000007</v>
      </c>
      <c r="H355" s="2">
        <v>1022.1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8.1</v>
      </c>
      <c r="Q355">
        <v>7.7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8.6999999999999993</v>
      </c>
      <c r="C356" s="2">
        <v>80</v>
      </c>
      <c r="D356" s="2">
        <v>5.4</v>
      </c>
      <c r="E356" s="2">
        <v>8.6999999999999993</v>
      </c>
      <c r="F356" s="2">
        <v>3.6</v>
      </c>
      <c r="G356" s="2">
        <v>7.6</v>
      </c>
      <c r="H356" s="2">
        <v>1022.3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8.1</v>
      </c>
      <c r="Q356">
        <v>7.7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8.6999999999999993</v>
      </c>
      <c r="C357" s="2">
        <v>80</v>
      </c>
      <c r="D357" s="2">
        <v>5.4</v>
      </c>
      <c r="E357" s="2">
        <v>8.1999999999999993</v>
      </c>
      <c r="F357" s="2">
        <v>5.4</v>
      </c>
      <c r="G357" s="2">
        <v>7.6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8.1</v>
      </c>
      <c r="Q357">
        <v>7.8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8.6999999999999993</v>
      </c>
      <c r="C358" s="2">
        <v>80</v>
      </c>
      <c r="D358" s="2">
        <v>5.4</v>
      </c>
      <c r="E358" s="2">
        <v>8.6999999999999993</v>
      </c>
      <c r="F358" s="2">
        <v>4.3</v>
      </c>
      <c r="G358" s="2">
        <v>11.5</v>
      </c>
      <c r="H358" s="2">
        <v>1022.3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8.1</v>
      </c>
      <c r="Q358">
        <v>7.8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8.6999999999999993</v>
      </c>
      <c r="C359" s="2">
        <v>80</v>
      </c>
      <c r="D359" s="2">
        <v>5.4</v>
      </c>
      <c r="E359" s="2">
        <v>8</v>
      </c>
      <c r="F359" s="2">
        <v>5.8</v>
      </c>
      <c r="G359" s="2">
        <v>10.1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8.1</v>
      </c>
      <c r="Q359">
        <v>7.8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8.6999999999999993</v>
      </c>
      <c r="C360" s="2">
        <v>80</v>
      </c>
      <c r="D360" s="2">
        <v>5.4</v>
      </c>
      <c r="E360" s="2">
        <v>8.6999999999999993</v>
      </c>
      <c r="F360" s="2">
        <v>4</v>
      </c>
      <c r="G360" s="2">
        <v>10.1</v>
      </c>
      <c r="H360" s="2">
        <v>1022.2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8.1</v>
      </c>
      <c r="Q360">
        <v>7.8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8.6999999999999993</v>
      </c>
      <c r="C361" s="2">
        <v>80</v>
      </c>
      <c r="D361" s="2">
        <v>5.4</v>
      </c>
      <c r="E361" s="2">
        <v>8.3000000000000007</v>
      </c>
      <c r="F361" s="2">
        <v>5</v>
      </c>
      <c r="G361" s="2">
        <v>9.4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8.1</v>
      </c>
      <c r="Q361">
        <v>7.8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8.6999999999999993</v>
      </c>
      <c r="C362" s="2">
        <v>80</v>
      </c>
      <c r="D362" s="2">
        <v>5.4</v>
      </c>
      <c r="E362" s="2">
        <v>8.3000000000000007</v>
      </c>
      <c r="F362" s="2">
        <v>5</v>
      </c>
      <c r="G362" s="2">
        <v>10.8</v>
      </c>
      <c r="H362" s="2">
        <v>1022.1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8.1999999999999993</v>
      </c>
      <c r="Q362">
        <v>7.8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8.6999999999999993</v>
      </c>
      <c r="C363" s="2">
        <v>80</v>
      </c>
      <c r="D363" s="2">
        <v>5.4</v>
      </c>
      <c r="E363" s="2">
        <v>7.5</v>
      </c>
      <c r="F363" s="2">
        <v>7.9</v>
      </c>
      <c r="G363" s="2">
        <v>11.2</v>
      </c>
      <c r="H363" s="2">
        <v>1022.2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8.1999999999999993</v>
      </c>
      <c r="Q363">
        <v>7.9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8.8000000000000007</v>
      </c>
      <c r="C364" s="2">
        <v>80</v>
      </c>
      <c r="D364" s="2">
        <v>5.5</v>
      </c>
      <c r="E364" s="2">
        <v>8.8000000000000007</v>
      </c>
      <c r="F364" s="2">
        <v>4.3</v>
      </c>
      <c r="G364" s="2">
        <v>9</v>
      </c>
      <c r="H364" s="2">
        <v>1022.1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8.1999999999999993</v>
      </c>
      <c r="Q364">
        <v>7.9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8.8000000000000007</v>
      </c>
      <c r="C365" s="2">
        <v>80</v>
      </c>
      <c r="D365" s="2">
        <v>5.5</v>
      </c>
      <c r="E365" s="2">
        <v>8.8000000000000007</v>
      </c>
      <c r="F365" s="2">
        <v>4.3</v>
      </c>
      <c r="G365" s="2">
        <v>5</v>
      </c>
      <c r="H365" s="2">
        <v>1022.4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8.1999999999999993</v>
      </c>
      <c r="Q365">
        <v>7.9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8.6999999999999993</v>
      </c>
      <c r="C366" s="2">
        <v>80</v>
      </c>
      <c r="D366" s="2">
        <v>5.4</v>
      </c>
      <c r="E366" s="2">
        <v>7.7</v>
      </c>
      <c r="F366" s="2">
        <v>6.8</v>
      </c>
      <c r="G366" s="2">
        <v>13.7</v>
      </c>
      <c r="H366" s="2">
        <v>1022.3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8.1999999999999993</v>
      </c>
      <c r="Q366">
        <v>7.9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8.8000000000000007</v>
      </c>
      <c r="C367" s="2">
        <v>80</v>
      </c>
      <c r="D367" s="2">
        <v>5.5</v>
      </c>
      <c r="E367" s="2">
        <v>8.8000000000000007</v>
      </c>
      <c r="F367" s="2">
        <v>4.3</v>
      </c>
      <c r="G367" s="2">
        <v>8.3000000000000007</v>
      </c>
      <c r="H367" s="2">
        <v>1022.2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8.3000000000000007</v>
      </c>
      <c r="Q367">
        <v>7.9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8.6999999999999993</v>
      </c>
      <c r="C368" s="2">
        <v>80</v>
      </c>
      <c r="D368" s="2">
        <v>5.4</v>
      </c>
      <c r="E368" s="2">
        <v>8.6999999999999993</v>
      </c>
      <c r="F368" s="2">
        <v>2.9</v>
      </c>
      <c r="G368" s="2">
        <v>5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8.3000000000000007</v>
      </c>
      <c r="Q368">
        <v>7.9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8.6999999999999993</v>
      </c>
      <c r="C369" s="2">
        <v>80</v>
      </c>
      <c r="D369" s="2">
        <v>5.4</v>
      </c>
      <c r="E369" s="2">
        <v>8.6999999999999993</v>
      </c>
      <c r="F369" s="2">
        <v>2.5</v>
      </c>
      <c r="G369" s="2">
        <v>11.2</v>
      </c>
      <c r="H369" s="2">
        <v>1022.2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8.3000000000000007</v>
      </c>
      <c r="Q369">
        <v>7.9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8.6999999999999993</v>
      </c>
      <c r="C370" s="2">
        <v>80</v>
      </c>
      <c r="D370" s="2">
        <v>5.4</v>
      </c>
      <c r="E370" s="2">
        <v>8.6999999999999993</v>
      </c>
      <c r="F370" s="2">
        <v>3.6</v>
      </c>
      <c r="G370" s="2">
        <v>13.7</v>
      </c>
      <c r="H370" s="2">
        <v>1022.1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8.3000000000000007</v>
      </c>
      <c r="Q370">
        <v>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8.6</v>
      </c>
      <c r="C371" s="2">
        <v>80</v>
      </c>
      <c r="D371" s="2">
        <v>5.3</v>
      </c>
      <c r="E371" s="2">
        <v>8.6</v>
      </c>
      <c r="F371" s="2">
        <v>4.7</v>
      </c>
      <c r="G371" s="2">
        <v>6.1</v>
      </c>
      <c r="H371" s="2">
        <v>1022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8.4</v>
      </c>
      <c r="Q371">
        <v>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8.6</v>
      </c>
      <c r="C372" s="2">
        <v>80</v>
      </c>
      <c r="D372" s="2">
        <v>5.3</v>
      </c>
      <c r="E372" s="2">
        <v>6.6</v>
      </c>
      <c r="F372" s="2">
        <v>12.2</v>
      </c>
      <c r="G372" s="2">
        <v>12.6</v>
      </c>
      <c r="H372" s="2">
        <v>1022.2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8.4</v>
      </c>
      <c r="Q372">
        <v>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8.6</v>
      </c>
      <c r="C373" s="2">
        <v>79</v>
      </c>
      <c r="D373" s="2">
        <v>5.2</v>
      </c>
      <c r="E373" s="2">
        <v>8.6</v>
      </c>
      <c r="F373" s="2">
        <v>4.3</v>
      </c>
      <c r="G373" s="2">
        <v>6.5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8.4</v>
      </c>
      <c r="Q373">
        <v>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8.6999999999999993</v>
      </c>
      <c r="C374" s="2">
        <v>79</v>
      </c>
      <c r="D374" s="2">
        <v>5.3</v>
      </c>
      <c r="E374" s="2">
        <v>8.3000000000000007</v>
      </c>
      <c r="F374" s="2">
        <v>5</v>
      </c>
      <c r="G374" s="2">
        <v>10.4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8.4</v>
      </c>
      <c r="Q374">
        <v>8.1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8.6999999999999993</v>
      </c>
      <c r="C375" s="2">
        <v>79</v>
      </c>
      <c r="D375" s="2">
        <v>5.3</v>
      </c>
      <c r="E375" s="2">
        <v>8.1999999999999993</v>
      </c>
      <c r="F375" s="2">
        <v>5.4</v>
      </c>
      <c r="G375" s="2">
        <v>6.8</v>
      </c>
      <c r="H375" s="2">
        <v>1022.1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8.4</v>
      </c>
      <c r="Q375">
        <v>8.1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8.6999999999999993</v>
      </c>
      <c r="C376" s="2">
        <v>79</v>
      </c>
      <c r="D376" s="2">
        <v>5.3</v>
      </c>
      <c r="E376" s="2">
        <v>8</v>
      </c>
      <c r="F376" s="2">
        <v>5.8</v>
      </c>
      <c r="G376" s="2">
        <v>8.3000000000000007</v>
      </c>
      <c r="H376" s="2">
        <v>1022.2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8.4</v>
      </c>
      <c r="Q376">
        <v>8.1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8.6999999999999993</v>
      </c>
      <c r="C377" s="2">
        <v>79</v>
      </c>
      <c r="D377" s="2">
        <v>5.3</v>
      </c>
      <c r="E377" s="2">
        <v>7.2</v>
      </c>
      <c r="F377" s="2">
        <v>9.4</v>
      </c>
      <c r="G377" s="2">
        <v>13.3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8.4</v>
      </c>
      <c r="Q377">
        <v>8.1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8.6999999999999993</v>
      </c>
      <c r="C378" s="2">
        <v>79</v>
      </c>
      <c r="D378" s="2">
        <v>5.3</v>
      </c>
      <c r="E378" s="2">
        <v>7.6</v>
      </c>
      <c r="F378" s="2">
        <v>7.2</v>
      </c>
      <c r="G378" s="2">
        <v>8.3000000000000007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8.4</v>
      </c>
      <c r="Q378">
        <v>8.1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8.6999999999999993</v>
      </c>
      <c r="C379" s="2">
        <v>79</v>
      </c>
      <c r="D379" s="2">
        <v>5.3</v>
      </c>
      <c r="E379" s="2">
        <v>8.6999999999999993</v>
      </c>
      <c r="F379" s="2">
        <v>4.3</v>
      </c>
      <c r="G379" s="2">
        <v>12.6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8.4</v>
      </c>
      <c r="Q379">
        <v>8.1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8.6999999999999993</v>
      </c>
      <c r="C380" s="2">
        <v>79</v>
      </c>
      <c r="D380" s="2">
        <v>5.3</v>
      </c>
      <c r="E380" s="2">
        <v>6.8</v>
      </c>
      <c r="F380" s="2">
        <v>11.9</v>
      </c>
      <c r="G380" s="2">
        <v>12.2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8.4</v>
      </c>
      <c r="Q380">
        <v>8.1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8.6999999999999993</v>
      </c>
      <c r="C381" s="2">
        <v>79</v>
      </c>
      <c r="D381" s="2">
        <v>5.3</v>
      </c>
      <c r="E381" s="2">
        <v>6.6</v>
      </c>
      <c r="F381" s="2">
        <v>12.6</v>
      </c>
      <c r="G381" s="2">
        <v>14.4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8.4</v>
      </c>
      <c r="Q381">
        <v>8.1999999999999993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8.6999999999999993</v>
      </c>
      <c r="C382" s="2">
        <v>79</v>
      </c>
      <c r="D382" s="2">
        <v>5.3</v>
      </c>
      <c r="E382" s="2">
        <v>7.3</v>
      </c>
      <c r="F382" s="2">
        <v>8.6</v>
      </c>
      <c r="G382" s="2">
        <v>9</v>
      </c>
      <c r="H382" s="2">
        <v>1022.2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8.4</v>
      </c>
      <c r="Q382">
        <v>8.1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8.8000000000000007</v>
      </c>
      <c r="C383" s="2">
        <v>79</v>
      </c>
      <c r="D383" s="2">
        <v>5.4</v>
      </c>
      <c r="E383" s="2">
        <v>7.9</v>
      </c>
      <c r="F383" s="2">
        <v>6.5</v>
      </c>
      <c r="G383" s="2">
        <v>6.5</v>
      </c>
      <c r="H383" s="2">
        <v>1022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8.4</v>
      </c>
      <c r="Q383">
        <v>8.1999999999999993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8.8000000000000007</v>
      </c>
      <c r="C384" s="2">
        <v>79</v>
      </c>
      <c r="D384" s="2">
        <v>5.4</v>
      </c>
      <c r="E384" s="2">
        <v>8.8000000000000007</v>
      </c>
      <c r="F384" s="2">
        <v>3.2</v>
      </c>
      <c r="G384" s="2">
        <v>9.6999999999999993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8.4</v>
      </c>
      <c r="Q384">
        <v>8.1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8.8000000000000007</v>
      </c>
      <c r="C385" s="2">
        <v>79</v>
      </c>
      <c r="D385" s="2">
        <v>5.4</v>
      </c>
      <c r="E385" s="2">
        <v>7.9</v>
      </c>
      <c r="F385" s="2">
        <v>6.5</v>
      </c>
      <c r="G385" s="2">
        <v>9.6999999999999993</v>
      </c>
      <c r="H385" s="2">
        <v>1021.9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8.4</v>
      </c>
      <c r="Q385">
        <v>8.1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8.8000000000000007</v>
      </c>
      <c r="C386" s="2">
        <v>79</v>
      </c>
      <c r="D386" s="2">
        <v>5.4</v>
      </c>
      <c r="E386" s="2">
        <v>7.6</v>
      </c>
      <c r="F386" s="2">
        <v>7.9</v>
      </c>
      <c r="G386" s="2">
        <v>11.9</v>
      </c>
      <c r="H386" s="2">
        <v>1022.1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8.4</v>
      </c>
      <c r="Q386">
        <v>8.1999999999999993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8.8000000000000007</v>
      </c>
      <c r="C387" s="2">
        <v>79</v>
      </c>
      <c r="D387" s="2">
        <v>5.4</v>
      </c>
      <c r="E387" s="2">
        <v>6.5</v>
      </c>
      <c r="F387" s="2">
        <v>14.8</v>
      </c>
      <c r="G387" s="2">
        <v>18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8.4</v>
      </c>
      <c r="Q387">
        <v>8.1999999999999993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8.6999999999999993</v>
      </c>
      <c r="C388" s="2">
        <v>79</v>
      </c>
      <c r="D388" s="2">
        <v>5.3</v>
      </c>
      <c r="E388" s="2">
        <v>6.6</v>
      </c>
      <c r="F388" s="2">
        <v>13</v>
      </c>
      <c r="G388" s="2">
        <v>15.1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8.4</v>
      </c>
      <c r="Q388">
        <v>8.1999999999999993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8.6999999999999993</v>
      </c>
      <c r="C389" s="2">
        <v>79</v>
      </c>
      <c r="D389" s="2">
        <v>5.3</v>
      </c>
      <c r="E389" s="2">
        <v>8.3000000000000007</v>
      </c>
      <c r="F389" s="2">
        <v>5</v>
      </c>
      <c r="G389" s="2">
        <v>6.8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8.4</v>
      </c>
      <c r="Q389">
        <v>8.1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8.6999999999999993</v>
      </c>
      <c r="C390" s="2">
        <v>79</v>
      </c>
      <c r="D390" s="2">
        <v>5.3</v>
      </c>
      <c r="E390" s="2">
        <v>7.3</v>
      </c>
      <c r="F390" s="2">
        <v>8.6</v>
      </c>
      <c r="G390" s="2">
        <v>11.5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8.4</v>
      </c>
      <c r="Q390">
        <v>8.1999999999999993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8.6999999999999993</v>
      </c>
      <c r="C391" s="2">
        <v>79</v>
      </c>
      <c r="D391" s="2">
        <v>5.3</v>
      </c>
      <c r="E391" s="2">
        <v>8</v>
      </c>
      <c r="F391" s="2">
        <v>6.1</v>
      </c>
      <c r="G391" s="2">
        <v>7.2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8.4</v>
      </c>
      <c r="Q391">
        <v>8.1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8.6999999999999993</v>
      </c>
      <c r="C392" s="2">
        <v>79</v>
      </c>
      <c r="D392" s="2">
        <v>5.3</v>
      </c>
      <c r="E392" s="2">
        <v>8.6999999999999993</v>
      </c>
      <c r="F392" s="2">
        <v>4</v>
      </c>
      <c r="G392" s="2">
        <v>9.4</v>
      </c>
      <c r="H392" s="2">
        <v>1022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8.4</v>
      </c>
      <c r="Q392">
        <v>8.1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8.6999999999999993</v>
      </c>
      <c r="C393" s="2">
        <v>79</v>
      </c>
      <c r="D393" s="2">
        <v>5.3</v>
      </c>
      <c r="E393" s="2">
        <v>8.1999999999999993</v>
      </c>
      <c r="F393" s="2">
        <v>5.4</v>
      </c>
      <c r="G393" s="2">
        <v>10.4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8.4</v>
      </c>
      <c r="Q393">
        <v>8.1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8.6999999999999993</v>
      </c>
      <c r="C394" s="2">
        <v>79</v>
      </c>
      <c r="D394" s="2">
        <v>5.3</v>
      </c>
      <c r="E394" s="2">
        <v>6.4</v>
      </c>
      <c r="F394" s="2">
        <v>14</v>
      </c>
      <c r="G394" s="2">
        <v>15.5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8.4</v>
      </c>
      <c r="Q394">
        <v>8.1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8.6999999999999993</v>
      </c>
      <c r="C395" s="2">
        <v>79</v>
      </c>
      <c r="D395" s="2">
        <v>5.3</v>
      </c>
      <c r="E395" s="2">
        <v>7.3</v>
      </c>
      <c r="F395" s="2">
        <v>8.6</v>
      </c>
      <c r="G395" s="2">
        <v>11.2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8.4</v>
      </c>
      <c r="Q395">
        <v>8.1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8.6999999999999993</v>
      </c>
      <c r="C396" s="2">
        <v>80</v>
      </c>
      <c r="D396" s="2">
        <v>5.4</v>
      </c>
      <c r="E396" s="2">
        <v>7.3</v>
      </c>
      <c r="F396" s="2">
        <v>8.6</v>
      </c>
      <c r="G396" s="2">
        <v>8.6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8.3000000000000007</v>
      </c>
      <c r="Q396">
        <v>8.1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80</v>
      </c>
      <c r="D397" s="2">
        <v>5.4</v>
      </c>
      <c r="E397" s="2">
        <v>8.6999999999999993</v>
      </c>
      <c r="F397" s="2">
        <v>3.2</v>
      </c>
      <c r="G397" s="2">
        <v>9.4</v>
      </c>
      <c r="H397" s="2">
        <v>1022.1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8.3000000000000007</v>
      </c>
      <c r="Q397">
        <v>8.1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79</v>
      </c>
      <c r="D398" s="2">
        <v>5.3</v>
      </c>
      <c r="E398" s="2">
        <v>8.6999999999999993</v>
      </c>
      <c r="F398" s="2">
        <v>3.2</v>
      </c>
      <c r="G398" s="2">
        <v>9.4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8.3000000000000007</v>
      </c>
      <c r="Q398">
        <v>8.1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79</v>
      </c>
      <c r="D399" s="2">
        <v>5.3</v>
      </c>
      <c r="E399" s="2">
        <v>7.5</v>
      </c>
      <c r="F399" s="2">
        <v>7.9</v>
      </c>
      <c r="G399" s="2">
        <v>9.6999999999999993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8.3000000000000007</v>
      </c>
      <c r="Q399">
        <v>8.1</v>
      </c>
      <c r="R399" s="5">
        <v>0.27083333333333298</v>
      </c>
      <c r="T399" s="13">
        <f t="shared" ref="T399:T462" si="9">MAX(P399,Q399)</f>
        <v>8.3000000000000007</v>
      </c>
      <c r="U399" s="13">
        <f t="shared" ref="U399:U462" si="10">(T399-B399)-2</f>
        <v>-2.3999999999999986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79</v>
      </c>
      <c r="D400" s="2">
        <v>5.3</v>
      </c>
      <c r="E400" s="2">
        <v>7.2</v>
      </c>
      <c r="F400" s="2">
        <v>9.6999999999999993</v>
      </c>
      <c r="G400" s="2">
        <v>10.4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8.3000000000000007</v>
      </c>
      <c r="Q400">
        <v>8.1</v>
      </c>
      <c r="R400" s="5">
        <v>0.27152777777777798</v>
      </c>
      <c r="T400" s="13">
        <f t="shared" si="9"/>
        <v>8.3000000000000007</v>
      </c>
      <c r="U400" s="13">
        <f t="shared" si="10"/>
        <v>-2.3999999999999986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79</v>
      </c>
      <c r="D401" s="2">
        <v>5.3</v>
      </c>
      <c r="E401" s="2">
        <v>6.9</v>
      </c>
      <c r="F401" s="2">
        <v>11.2</v>
      </c>
      <c r="G401" s="2">
        <v>13</v>
      </c>
      <c r="H401" s="2">
        <v>1022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8.3000000000000007</v>
      </c>
      <c r="Q401">
        <v>8.1</v>
      </c>
      <c r="R401" s="5">
        <v>0.27222222222222198</v>
      </c>
      <c r="T401" s="13">
        <f t="shared" si="9"/>
        <v>8.3000000000000007</v>
      </c>
      <c r="U401" s="13">
        <f t="shared" si="10"/>
        <v>-2.3999999999999986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79</v>
      </c>
      <c r="D402" s="2">
        <v>5.3</v>
      </c>
      <c r="E402" s="2">
        <v>8.3000000000000007</v>
      </c>
      <c r="F402" s="2">
        <v>5</v>
      </c>
      <c r="G402" s="2">
        <v>15.1</v>
      </c>
      <c r="H402" s="2">
        <v>1021.9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8.3000000000000007</v>
      </c>
      <c r="Q402">
        <v>8.1</v>
      </c>
      <c r="R402" s="5">
        <v>0.27291666666666697</v>
      </c>
      <c r="T402" s="13">
        <f t="shared" si="9"/>
        <v>8.3000000000000007</v>
      </c>
      <c r="U402" s="13">
        <f t="shared" si="10"/>
        <v>-2.3999999999999986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79</v>
      </c>
      <c r="D403" s="2">
        <v>5.3</v>
      </c>
      <c r="E403" s="2">
        <v>7</v>
      </c>
      <c r="F403" s="2">
        <v>10.4</v>
      </c>
      <c r="G403" s="2">
        <v>13</v>
      </c>
      <c r="H403" s="2">
        <v>1022.2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8.4</v>
      </c>
      <c r="Q403">
        <v>8.1</v>
      </c>
      <c r="R403" s="5">
        <v>0.27361111111111103</v>
      </c>
      <c r="T403" s="13">
        <f t="shared" si="9"/>
        <v>8.4</v>
      </c>
      <c r="U403" s="13">
        <f t="shared" si="10"/>
        <v>-2.2999999999999989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79</v>
      </c>
      <c r="D404" s="2">
        <v>5.3</v>
      </c>
      <c r="E404" s="2">
        <v>8.6999999999999993</v>
      </c>
      <c r="F404" s="2">
        <v>4.3</v>
      </c>
      <c r="G404" s="2">
        <v>10.8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8.4</v>
      </c>
      <c r="Q404">
        <v>8.1</v>
      </c>
      <c r="R404" s="5">
        <v>0.27430555555555602</v>
      </c>
      <c r="T404" s="13">
        <f t="shared" si="9"/>
        <v>8.4</v>
      </c>
      <c r="U404" s="13">
        <f t="shared" si="10"/>
        <v>-2.2999999999999989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8.6999999999999993</v>
      </c>
      <c r="C405" s="2">
        <v>79</v>
      </c>
      <c r="D405" s="2">
        <v>5.3</v>
      </c>
      <c r="E405" s="2">
        <v>7.4</v>
      </c>
      <c r="F405" s="2">
        <v>8.3000000000000007</v>
      </c>
      <c r="G405" s="2">
        <v>11.2</v>
      </c>
      <c r="H405" s="2">
        <v>1022.1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8.4</v>
      </c>
      <c r="Q405">
        <v>8.1</v>
      </c>
      <c r="R405" s="5">
        <v>0.27500000000000002</v>
      </c>
      <c r="T405" s="13">
        <f t="shared" si="9"/>
        <v>8.4</v>
      </c>
      <c r="U405" s="13">
        <f t="shared" si="10"/>
        <v>-2.2999999999999989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8.6999999999999993</v>
      </c>
      <c r="C406" s="2">
        <v>79</v>
      </c>
      <c r="D406" s="2">
        <v>5.3</v>
      </c>
      <c r="E406" s="2">
        <v>8</v>
      </c>
      <c r="F406" s="2">
        <v>6.1</v>
      </c>
      <c r="G406" s="2">
        <v>11.5</v>
      </c>
      <c r="H406" s="2">
        <v>1022.2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8.4</v>
      </c>
      <c r="Q406">
        <v>8.1</v>
      </c>
      <c r="R406" s="5">
        <v>0.27569444444444402</v>
      </c>
      <c r="T406" s="13">
        <f t="shared" si="9"/>
        <v>8.4</v>
      </c>
      <c r="U406" s="13">
        <f t="shared" si="10"/>
        <v>-2.2999999999999989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8.6999999999999993</v>
      </c>
      <c r="C407" s="2">
        <v>79</v>
      </c>
      <c r="D407" s="2">
        <v>5.3</v>
      </c>
      <c r="E407" s="2">
        <v>6.9</v>
      </c>
      <c r="F407" s="2">
        <v>10.8</v>
      </c>
      <c r="G407" s="2">
        <v>13.3</v>
      </c>
      <c r="H407" s="2">
        <v>1021.9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8.4</v>
      </c>
      <c r="Q407">
        <v>8.1</v>
      </c>
      <c r="R407" s="5">
        <v>0.27638888888888902</v>
      </c>
      <c r="T407" s="13">
        <f t="shared" si="9"/>
        <v>8.4</v>
      </c>
      <c r="U407" s="13">
        <f t="shared" si="10"/>
        <v>-2.2999999999999989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8.6999999999999993</v>
      </c>
      <c r="C408" s="2">
        <v>79</v>
      </c>
      <c r="D408" s="2">
        <v>5.3</v>
      </c>
      <c r="E408" s="2">
        <v>7.3</v>
      </c>
      <c r="F408" s="2">
        <v>8.6</v>
      </c>
      <c r="G408" s="2">
        <v>15.1</v>
      </c>
      <c r="H408" s="2">
        <v>1021.8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8.4</v>
      </c>
      <c r="Q408">
        <v>8.1</v>
      </c>
      <c r="R408" s="5">
        <v>0.27708333333333302</v>
      </c>
      <c r="T408" s="13">
        <f t="shared" si="9"/>
        <v>8.4</v>
      </c>
      <c r="U408" s="13">
        <f t="shared" si="10"/>
        <v>-2.2999999999999989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8.6999999999999993</v>
      </c>
      <c r="C409" s="2">
        <v>79</v>
      </c>
      <c r="D409" s="2">
        <v>5.3</v>
      </c>
      <c r="E409" s="2">
        <v>8.3000000000000007</v>
      </c>
      <c r="F409" s="2">
        <v>5</v>
      </c>
      <c r="G409" s="2">
        <v>10.4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8.4</v>
      </c>
      <c r="Q409">
        <v>8.1999999999999993</v>
      </c>
      <c r="R409" s="5">
        <v>0.27777777777777801</v>
      </c>
      <c r="T409" s="13">
        <f t="shared" si="9"/>
        <v>8.4</v>
      </c>
      <c r="U409" s="13">
        <f t="shared" si="10"/>
        <v>-2.2999999999999989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8.6999999999999993</v>
      </c>
      <c r="C410" s="2">
        <v>79</v>
      </c>
      <c r="D410" s="2">
        <v>5.3</v>
      </c>
      <c r="E410" s="2">
        <v>8.6999999999999993</v>
      </c>
      <c r="F410" s="2">
        <v>4.3</v>
      </c>
      <c r="G410" s="2">
        <v>9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8.4</v>
      </c>
      <c r="Q410">
        <v>8.1999999999999993</v>
      </c>
      <c r="R410" s="5">
        <v>0.27847222222222201</v>
      </c>
      <c r="T410" s="13">
        <f t="shared" si="9"/>
        <v>8.4</v>
      </c>
      <c r="U410" s="13">
        <f t="shared" si="10"/>
        <v>-2.2999999999999989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8.6999999999999993</v>
      </c>
      <c r="C411" s="2">
        <v>79</v>
      </c>
      <c r="D411" s="2">
        <v>5.3</v>
      </c>
      <c r="E411" s="2">
        <v>8.6999999999999993</v>
      </c>
      <c r="F411" s="2">
        <v>3.6</v>
      </c>
      <c r="G411" s="2">
        <v>8.6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8.4</v>
      </c>
      <c r="Q411">
        <v>8.1999999999999993</v>
      </c>
      <c r="R411" s="5">
        <v>0.27916666666666701</v>
      </c>
      <c r="T411" s="13">
        <f t="shared" si="9"/>
        <v>8.4</v>
      </c>
      <c r="U411" s="13">
        <f t="shared" si="10"/>
        <v>-2.2999999999999989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79</v>
      </c>
      <c r="D412" s="2">
        <v>5.3</v>
      </c>
      <c r="E412" s="2">
        <v>7.2</v>
      </c>
      <c r="F412" s="2">
        <v>9.4</v>
      </c>
      <c r="G412" s="2">
        <v>10.8</v>
      </c>
      <c r="H412" s="2">
        <v>1022.1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8.4</v>
      </c>
      <c r="Q412">
        <v>8.1999999999999993</v>
      </c>
      <c r="R412" s="5">
        <v>0.27986111111111101</v>
      </c>
      <c r="T412" s="13">
        <f t="shared" si="9"/>
        <v>8.4</v>
      </c>
      <c r="U412" s="13">
        <f t="shared" si="10"/>
        <v>-2.2999999999999989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8.6999999999999993</v>
      </c>
      <c r="C413" s="2">
        <v>79</v>
      </c>
      <c r="D413" s="2">
        <v>5.3</v>
      </c>
      <c r="E413" s="2">
        <v>7.6</v>
      </c>
      <c r="F413" s="2">
        <v>7.6</v>
      </c>
      <c r="G413" s="2">
        <v>12.2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8.4</v>
      </c>
      <c r="Q413">
        <v>8.1999999999999993</v>
      </c>
      <c r="R413" s="5">
        <v>0.280555555555556</v>
      </c>
      <c r="T413" s="13">
        <f t="shared" si="9"/>
        <v>8.4</v>
      </c>
      <c r="U413" s="13">
        <f t="shared" si="10"/>
        <v>-2.2999999999999989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8.6999999999999993</v>
      </c>
      <c r="C414" s="2">
        <v>79</v>
      </c>
      <c r="D414" s="2">
        <v>5.3</v>
      </c>
      <c r="E414" s="2">
        <v>8.6999999999999993</v>
      </c>
      <c r="F414" s="2">
        <v>4</v>
      </c>
      <c r="G414" s="2">
        <v>4.3</v>
      </c>
      <c r="H414" s="2">
        <v>1022.1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8.5</v>
      </c>
      <c r="Q414">
        <v>8.1999999999999993</v>
      </c>
      <c r="R414" s="5">
        <v>0.28125</v>
      </c>
      <c r="T414" s="13">
        <f t="shared" si="9"/>
        <v>8.5</v>
      </c>
      <c r="U414" s="13">
        <f t="shared" si="10"/>
        <v>-2.1999999999999993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8.6999999999999993</v>
      </c>
      <c r="C415" s="2">
        <v>80</v>
      </c>
      <c r="D415" s="2">
        <v>5.4</v>
      </c>
      <c r="E415" s="2">
        <v>8.6999999999999993</v>
      </c>
      <c r="F415" s="2">
        <v>4.3</v>
      </c>
      <c r="G415" s="2">
        <v>8.6</v>
      </c>
      <c r="H415" s="2">
        <v>1022.1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8.5</v>
      </c>
      <c r="Q415">
        <v>8.1999999999999993</v>
      </c>
      <c r="R415" s="5">
        <v>0.281944444444444</v>
      </c>
      <c r="T415" s="13">
        <f t="shared" si="9"/>
        <v>8.5</v>
      </c>
      <c r="U415" s="13">
        <f t="shared" si="10"/>
        <v>-2.1999999999999993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8.8000000000000007</v>
      </c>
      <c r="C416" s="2">
        <v>80</v>
      </c>
      <c r="D416" s="2">
        <v>5.5</v>
      </c>
      <c r="E416" s="2">
        <v>8.3000000000000007</v>
      </c>
      <c r="F416" s="2">
        <v>5.4</v>
      </c>
      <c r="G416" s="2">
        <v>7.9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8.5</v>
      </c>
      <c r="Q416">
        <v>8.1999999999999993</v>
      </c>
      <c r="R416" s="5">
        <v>0.28263888888888899</v>
      </c>
      <c r="T416" s="13">
        <f t="shared" si="9"/>
        <v>8.5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8.8000000000000007</v>
      </c>
      <c r="C417" s="2">
        <v>80</v>
      </c>
      <c r="D417" s="2">
        <v>5.5</v>
      </c>
      <c r="E417" s="2">
        <v>7.8</v>
      </c>
      <c r="F417" s="2">
        <v>6.8</v>
      </c>
      <c r="G417" s="2">
        <v>8.6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8.5</v>
      </c>
      <c r="Q417">
        <v>8.1999999999999993</v>
      </c>
      <c r="R417" s="5">
        <v>0.28333333333333299</v>
      </c>
      <c r="T417" s="13">
        <f t="shared" si="9"/>
        <v>8.5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8.8000000000000007</v>
      </c>
      <c r="C418" s="2">
        <v>80</v>
      </c>
      <c r="D418" s="2">
        <v>5.5</v>
      </c>
      <c r="E418" s="2">
        <v>7.6</v>
      </c>
      <c r="F418" s="2">
        <v>8.3000000000000007</v>
      </c>
      <c r="G418" s="2">
        <v>13.3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8.5</v>
      </c>
      <c r="Q418">
        <v>8.1999999999999993</v>
      </c>
      <c r="R418" s="5">
        <v>0.28402777777777799</v>
      </c>
      <c r="T418" s="13">
        <f t="shared" si="9"/>
        <v>8.5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8.8000000000000007</v>
      </c>
      <c r="C419" s="2">
        <v>80</v>
      </c>
      <c r="D419" s="2">
        <v>5.5</v>
      </c>
      <c r="E419" s="2">
        <v>8.8000000000000007</v>
      </c>
      <c r="F419" s="2">
        <v>3.2</v>
      </c>
      <c r="G419" s="2">
        <v>11.2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8.5</v>
      </c>
      <c r="Q419">
        <v>8.3000000000000007</v>
      </c>
      <c r="R419" s="5">
        <v>0.28472222222222199</v>
      </c>
      <c r="T419" s="13">
        <f t="shared" si="9"/>
        <v>8.5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8.8000000000000007</v>
      </c>
      <c r="C420" s="2">
        <v>80</v>
      </c>
      <c r="D420" s="2">
        <v>5.5</v>
      </c>
      <c r="E420" s="2">
        <v>8.4</v>
      </c>
      <c r="F420" s="2">
        <v>5</v>
      </c>
      <c r="G420" s="2">
        <v>12.6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8.5</v>
      </c>
      <c r="Q420">
        <v>8.1999999999999993</v>
      </c>
      <c r="R420" s="5">
        <v>0.28541666666666698</v>
      </c>
      <c r="T420" s="13">
        <f t="shared" si="9"/>
        <v>8.5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80</v>
      </c>
      <c r="D421" s="2">
        <v>5.5</v>
      </c>
      <c r="E421" s="2">
        <v>7.8</v>
      </c>
      <c r="F421" s="2">
        <v>6.8</v>
      </c>
      <c r="G421" s="2">
        <v>9.4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8.5</v>
      </c>
      <c r="Q421">
        <v>8.3000000000000007</v>
      </c>
      <c r="R421" s="5">
        <v>0.28611111111111098</v>
      </c>
      <c r="T421" s="13">
        <f t="shared" si="9"/>
        <v>8.5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8.8000000000000007</v>
      </c>
      <c r="C422" s="2">
        <v>80</v>
      </c>
      <c r="D422" s="2">
        <v>5.5</v>
      </c>
      <c r="E422" s="2">
        <v>8.1</v>
      </c>
      <c r="F422" s="2">
        <v>6.1</v>
      </c>
      <c r="G422" s="2">
        <v>7.2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8.5</v>
      </c>
      <c r="Q422">
        <v>8.3000000000000007</v>
      </c>
      <c r="R422" s="5">
        <v>0.28680555555555598</v>
      </c>
      <c r="T422" s="13">
        <f t="shared" si="9"/>
        <v>8.5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8.8000000000000007</v>
      </c>
      <c r="C423" s="2">
        <v>80</v>
      </c>
      <c r="D423" s="2">
        <v>5.5</v>
      </c>
      <c r="E423" s="2">
        <v>7</v>
      </c>
      <c r="F423" s="2">
        <v>11.2</v>
      </c>
      <c r="G423" s="2">
        <v>11.5</v>
      </c>
      <c r="H423" s="2">
        <v>1022.2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8.5</v>
      </c>
      <c r="Q423">
        <v>8.3000000000000007</v>
      </c>
      <c r="R423" s="5">
        <v>0.28749999999999998</v>
      </c>
      <c r="T423" s="13">
        <f t="shared" si="9"/>
        <v>8.5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8.8000000000000007</v>
      </c>
      <c r="C424" s="2">
        <v>80</v>
      </c>
      <c r="D424" s="2">
        <v>5.5</v>
      </c>
      <c r="E424" s="2">
        <v>7.6</v>
      </c>
      <c r="F424" s="2">
        <v>7.9</v>
      </c>
      <c r="G424" s="2">
        <v>10.1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8.5</v>
      </c>
      <c r="Q424">
        <v>8.3000000000000007</v>
      </c>
      <c r="R424" s="5">
        <v>0.28819444444444398</v>
      </c>
      <c r="T424" s="13">
        <f t="shared" si="9"/>
        <v>8.5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8.8000000000000007</v>
      </c>
      <c r="C425" s="2">
        <v>80</v>
      </c>
      <c r="D425" s="2">
        <v>5.5</v>
      </c>
      <c r="E425" s="2">
        <v>7.6</v>
      </c>
      <c r="F425" s="2">
        <v>8.3000000000000007</v>
      </c>
      <c r="G425" s="2">
        <v>14</v>
      </c>
      <c r="H425" s="2">
        <v>1022.1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8.5</v>
      </c>
      <c r="Q425">
        <v>8.3000000000000007</v>
      </c>
      <c r="R425" s="5">
        <v>0.28888888888888897</v>
      </c>
      <c r="T425" s="13">
        <f t="shared" si="9"/>
        <v>8.5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8.8000000000000007</v>
      </c>
      <c r="C426" s="2">
        <v>80</v>
      </c>
      <c r="D426" s="2">
        <v>5.5</v>
      </c>
      <c r="E426" s="2">
        <v>7.9</v>
      </c>
      <c r="F426" s="2">
        <v>6.5</v>
      </c>
      <c r="G426" s="2">
        <v>11.5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8.5</v>
      </c>
      <c r="Q426">
        <v>8.3000000000000007</v>
      </c>
      <c r="R426" s="5">
        <v>0.28958333333333303</v>
      </c>
      <c r="T426" s="13">
        <f t="shared" si="9"/>
        <v>8.5</v>
      </c>
      <c r="U426" s="13">
        <f t="shared" si="10"/>
        <v>-2.3000000000000007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8.8000000000000007</v>
      </c>
      <c r="C427" s="2">
        <v>80</v>
      </c>
      <c r="D427" s="2">
        <v>5.5</v>
      </c>
      <c r="E427" s="2">
        <v>6.6</v>
      </c>
      <c r="F427" s="2">
        <v>13.7</v>
      </c>
      <c r="G427" s="2">
        <v>14.8</v>
      </c>
      <c r="H427" s="2">
        <v>1022.1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8.5</v>
      </c>
      <c r="Q427">
        <v>8.4</v>
      </c>
      <c r="R427" s="5">
        <v>0.29027777777777802</v>
      </c>
      <c r="T427" s="13">
        <f t="shared" si="9"/>
        <v>8.5</v>
      </c>
      <c r="U427" s="13">
        <f t="shared" si="10"/>
        <v>-2.3000000000000007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8.8000000000000007</v>
      </c>
      <c r="C428" s="2">
        <v>80</v>
      </c>
      <c r="D428" s="2">
        <v>5.5</v>
      </c>
      <c r="E428" s="2">
        <v>7.6</v>
      </c>
      <c r="F428" s="2">
        <v>8.3000000000000007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8.6</v>
      </c>
      <c r="Q428">
        <v>8.3000000000000007</v>
      </c>
      <c r="R428" s="5">
        <v>0.29097222222222202</v>
      </c>
      <c r="T428" s="13">
        <f t="shared" si="9"/>
        <v>8.6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80</v>
      </c>
      <c r="D429" s="2">
        <v>5.6</v>
      </c>
      <c r="E429" s="2">
        <v>7.5</v>
      </c>
      <c r="F429" s="2">
        <v>9</v>
      </c>
      <c r="G429" s="2">
        <v>9</v>
      </c>
      <c r="H429" s="2">
        <v>1021.9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8.6</v>
      </c>
      <c r="Q429">
        <v>8.4</v>
      </c>
      <c r="R429" s="5">
        <v>0.29166666666666702</v>
      </c>
      <c r="T429" s="13">
        <f t="shared" si="9"/>
        <v>8.6</v>
      </c>
      <c r="U429" s="13">
        <f t="shared" si="10"/>
        <v>-2.3000000000000007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80</v>
      </c>
      <c r="D430" s="2">
        <v>5.6</v>
      </c>
      <c r="E430" s="2">
        <v>7.2</v>
      </c>
      <c r="F430" s="2">
        <v>10.8</v>
      </c>
      <c r="G430" s="2">
        <v>14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8.6</v>
      </c>
      <c r="Q430">
        <v>8.4</v>
      </c>
      <c r="R430" s="5">
        <v>0.29236111111111102</v>
      </c>
      <c r="T430" s="13">
        <f t="shared" si="9"/>
        <v>8.6</v>
      </c>
      <c r="U430" s="13">
        <f t="shared" si="10"/>
        <v>-2.3000000000000007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80</v>
      </c>
      <c r="D431" s="2">
        <v>5.6</v>
      </c>
      <c r="E431" s="2">
        <v>7.1</v>
      </c>
      <c r="F431" s="2">
        <v>11.2</v>
      </c>
      <c r="G431" s="2">
        <v>17.3</v>
      </c>
      <c r="H431" s="2">
        <v>1022.1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8.6</v>
      </c>
      <c r="Q431">
        <v>8.4</v>
      </c>
      <c r="R431" s="5">
        <v>0.29305555555555601</v>
      </c>
      <c r="T431" s="13">
        <f t="shared" si="9"/>
        <v>8.6</v>
      </c>
      <c r="U431" s="13">
        <f t="shared" si="10"/>
        <v>-2.3000000000000007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80</v>
      </c>
      <c r="D432" s="2">
        <v>5.6</v>
      </c>
      <c r="E432" s="2">
        <v>8.5</v>
      </c>
      <c r="F432" s="2">
        <v>5</v>
      </c>
      <c r="G432" s="2">
        <v>8.3000000000000007</v>
      </c>
      <c r="H432" s="2">
        <v>1022.1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8.6</v>
      </c>
      <c r="Q432">
        <v>8.4</v>
      </c>
      <c r="R432" s="5">
        <v>0.29375000000000001</v>
      </c>
      <c r="T432" s="13">
        <f t="shared" si="9"/>
        <v>8.6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8.8000000000000007</v>
      </c>
      <c r="C433" s="2">
        <v>80</v>
      </c>
      <c r="D433" s="2">
        <v>5.5</v>
      </c>
      <c r="E433" s="2">
        <v>6.7</v>
      </c>
      <c r="F433" s="2">
        <v>13</v>
      </c>
      <c r="G433" s="2">
        <v>13.7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8.6</v>
      </c>
      <c r="Q433">
        <v>8.4</v>
      </c>
      <c r="R433" s="5">
        <v>0.29444444444444401</v>
      </c>
      <c r="T433" s="13">
        <f t="shared" si="9"/>
        <v>8.6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8.8000000000000007</v>
      </c>
      <c r="C434" s="2">
        <v>80</v>
      </c>
      <c r="D434" s="2">
        <v>5.5</v>
      </c>
      <c r="E434" s="2">
        <v>8.8000000000000007</v>
      </c>
      <c r="F434" s="2">
        <v>3.6</v>
      </c>
      <c r="G434" s="2">
        <v>7.9</v>
      </c>
      <c r="H434" s="2">
        <v>1022.1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8.6</v>
      </c>
      <c r="Q434">
        <v>8.4</v>
      </c>
      <c r="R434" s="5">
        <v>0.29513888888888901</v>
      </c>
      <c r="T434" s="13">
        <f t="shared" si="9"/>
        <v>8.6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8.8000000000000007</v>
      </c>
      <c r="C435" s="2">
        <v>80</v>
      </c>
      <c r="D435" s="2">
        <v>5.5</v>
      </c>
      <c r="E435" s="2">
        <v>7.6</v>
      </c>
      <c r="F435" s="2">
        <v>8.3000000000000007</v>
      </c>
      <c r="G435" s="2">
        <v>10.4</v>
      </c>
      <c r="H435" s="2">
        <v>1021.9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8.6</v>
      </c>
      <c r="Q435">
        <v>8.4</v>
      </c>
      <c r="R435" s="5">
        <v>0.295833333333333</v>
      </c>
      <c r="T435" s="13">
        <f t="shared" si="9"/>
        <v>8.6</v>
      </c>
      <c r="U435" s="13">
        <f t="shared" si="10"/>
        <v>-2.2000000000000011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8.8000000000000007</v>
      </c>
      <c r="C436" s="2">
        <v>80</v>
      </c>
      <c r="D436" s="2">
        <v>5.5</v>
      </c>
      <c r="E436" s="2">
        <v>6.8</v>
      </c>
      <c r="F436" s="2">
        <v>12.6</v>
      </c>
      <c r="G436" s="2">
        <v>14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8.6999999999999993</v>
      </c>
      <c r="Q436">
        <v>8.4</v>
      </c>
      <c r="R436" s="5">
        <v>0.296527777777778</v>
      </c>
      <c r="T436" s="13">
        <f t="shared" si="9"/>
        <v>8.6999999999999993</v>
      </c>
      <c r="U436" s="13">
        <f t="shared" si="10"/>
        <v>-2.1000000000000014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8.9</v>
      </c>
      <c r="C437" s="2">
        <v>80</v>
      </c>
      <c r="D437" s="2">
        <v>5.6</v>
      </c>
      <c r="E437" s="2">
        <v>7.5</v>
      </c>
      <c r="F437" s="2">
        <v>9</v>
      </c>
      <c r="G437" s="2">
        <v>9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8.6</v>
      </c>
      <c r="Q437">
        <v>8.4</v>
      </c>
      <c r="R437" s="5">
        <v>0.297222222222222</v>
      </c>
      <c r="T437" s="13">
        <f t="shared" si="9"/>
        <v>8.6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80</v>
      </c>
      <c r="D438" s="2">
        <v>5.6</v>
      </c>
      <c r="E438" s="2">
        <v>7.5</v>
      </c>
      <c r="F438" s="2">
        <v>9</v>
      </c>
      <c r="G438" s="2">
        <v>10.8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8.6999999999999993</v>
      </c>
      <c r="Q438">
        <v>8.4</v>
      </c>
      <c r="R438" s="5">
        <v>0.297916666666667</v>
      </c>
      <c r="T438" s="13">
        <f t="shared" si="9"/>
        <v>8.6999999999999993</v>
      </c>
      <c r="U438" s="13">
        <f t="shared" si="10"/>
        <v>-2.2000000000000011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80</v>
      </c>
      <c r="D439" s="2">
        <v>5.6</v>
      </c>
      <c r="E439" s="2">
        <v>8</v>
      </c>
      <c r="F439" s="2">
        <v>6.5</v>
      </c>
      <c r="G439" s="2">
        <v>9.4</v>
      </c>
      <c r="H439" s="2">
        <v>1022.2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8.6</v>
      </c>
      <c r="Q439">
        <v>8.4</v>
      </c>
      <c r="R439" s="5">
        <v>0.29861111111111099</v>
      </c>
      <c r="T439" s="13">
        <f t="shared" si="9"/>
        <v>8.6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80</v>
      </c>
      <c r="D440" s="2">
        <v>5.6</v>
      </c>
      <c r="E440" s="2">
        <v>8.9</v>
      </c>
      <c r="F440" s="2">
        <v>4.3</v>
      </c>
      <c r="G440" s="2">
        <v>5.8</v>
      </c>
      <c r="H440" s="2">
        <v>1022.1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8.6</v>
      </c>
      <c r="Q440">
        <v>8.4</v>
      </c>
      <c r="R440" s="5">
        <v>0.29930555555555599</v>
      </c>
      <c r="T440" s="13">
        <f t="shared" si="9"/>
        <v>8.6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80</v>
      </c>
      <c r="D441" s="2">
        <v>5.6</v>
      </c>
      <c r="E441" s="2">
        <v>8.5</v>
      </c>
      <c r="F441" s="2">
        <v>5</v>
      </c>
      <c r="G441" s="2">
        <v>5.8</v>
      </c>
      <c r="H441" s="2">
        <v>1022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8.6</v>
      </c>
      <c r="Q441">
        <v>8.4</v>
      </c>
      <c r="R441" s="5">
        <v>0.3</v>
      </c>
      <c r="T441" s="13">
        <f t="shared" si="9"/>
        <v>8.6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80</v>
      </c>
      <c r="D442" s="2">
        <v>5.6</v>
      </c>
      <c r="E442" s="2">
        <v>8.9</v>
      </c>
      <c r="F442" s="2">
        <v>4.3</v>
      </c>
      <c r="G442" s="2">
        <v>4.3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8.6999999999999993</v>
      </c>
      <c r="Q442">
        <v>8.4</v>
      </c>
      <c r="R442" s="5">
        <v>0.30069444444444399</v>
      </c>
      <c r="T442" s="13">
        <f t="shared" si="9"/>
        <v>8.6999999999999993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80</v>
      </c>
      <c r="D443" s="2">
        <v>5.6</v>
      </c>
      <c r="E443" s="2">
        <v>8.1999999999999993</v>
      </c>
      <c r="F443" s="2">
        <v>6.1</v>
      </c>
      <c r="G443" s="2">
        <v>7.9</v>
      </c>
      <c r="H443" s="2">
        <v>1022.1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8.6</v>
      </c>
      <c r="Q443">
        <v>8.4</v>
      </c>
      <c r="R443" s="5">
        <v>0.30138888888888898</v>
      </c>
      <c r="T443" s="13">
        <f t="shared" si="9"/>
        <v>8.6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8.9</v>
      </c>
      <c r="C444" s="2">
        <v>80</v>
      </c>
      <c r="D444" s="2">
        <v>5.6</v>
      </c>
      <c r="E444" s="2">
        <v>8.5</v>
      </c>
      <c r="F444" s="2">
        <v>5</v>
      </c>
      <c r="G444" s="2">
        <v>9.6999999999999993</v>
      </c>
      <c r="H444" s="2">
        <v>1022.3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8.6999999999999993</v>
      </c>
      <c r="Q444">
        <v>8.5</v>
      </c>
      <c r="R444" s="5">
        <v>0.30208333333333298</v>
      </c>
      <c r="T444" s="13">
        <f t="shared" si="9"/>
        <v>8.6999999999999993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8.9</v>
      </c>
      <c r="C445" s="2">
        <v>80</v>
      </c>
      <c r="D445" s="2">
        <v>5.6</v>
      </c>
      <c r="E445" s="2">
        <v>8.1999999999999993</v>
      </c>
      <c r="F445" s="2">
        <v>6.1</v>
      </c>
      <c r="G445" s="2">
        <v>12.2</v>
      </c>
      <c r="H445" s="2">
        <v>1022.1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8.6999999999999993</v>
      </c>
      <c r="Q445">
        <v>8.4</v>
      </c>
      <c r="R445" s="5">
        <v>0.30277777777777798</v>
      </c>
      <c r="T445" s="13">
        <f t="shared" si="9"/>
        <v>8.6999999999999993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8.9</v>
      </c>
      <c r="C446" s="2">
        <v>80</v>
      </c>
      <c r="D446" s="2">
        <v>5.6</v>
      </c>
      <c r="E446" s="2">
        <v>8.5</v>
      </c>
      <c r="F446" s="2">
        <v>5</v>
      </c>
      <c r="G446" s="2">
        <v>6.5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8.6999999999999993</v>
      </c>
      <c r="Q446">
        <v>8.4</v>
      </c>
      <c r="R446" s="5">
        <v>0.30347222222222198</v>
      </c>
      <c r="T446" s="13">
        <f t="shared" si="9"/>
        <v>8.6999999999999993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8.9</v>
      </c>
      <c r="C447" s="2">
        <v>80</v>
      </c>
      <c r="D447" s="2">
        <v>5.6</v>
      </c>
      <c r="E447" s="2">
        <v>8</v>
      </c>
      <c r="F447" s="2">
        <v>6.5</v>
      </c>
      <c r="G447" s="2">
        <v>14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8.6999999999999993</v>
      </c>
      <c r="Q447">
        <v>8.5</v>
      </c>
      <c r="R447" s="5">
        <v>0.30416666666666697</v>
      </c>
      <c r="T447" s="13">
        <f t="shared" si="9"/>
        <v>8.6999999999999993</v>
      </c>
      <c r="U447" s="13">
        <f t="shared" si="10"/>
        <v>-2.2000000000000011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80</v>
      </c>
      <c r="D448" s="2">
        <v>5.6</v>
      </c>
      <c r="E448" s="2">
        <v>7.7</v>
      </c>
      <c r="F448" s="2">
        <v>7.9</v>
      </c>
      <c r="G448" s="2">
        <v>14.4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8.6999999999999993</v>
      </c>
      <c r="Q448">
        <v>8.5</v>
      </c>
      <c r="R448" s="5">
        <v>0.30486111111111103</v>
      </c>
      <c r="T448" s="13">
        <f t="shared" si="9"/>
        <v>8.6999999999999993</v>
      </c>
      <c r="U448" s="13">
        <f t="shared" si="10"/>
        <v>-2.2000000000000011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8.9</v>
      </c>
      <c r="C449" s="2">
        <v>80</v>
      </c>
      <c r="D449" s="2">
        <v>5.6</v>
      </c>
      <c r="E449" s="2">
        <v>7.1</v>
      </c>
      <c r="F449" s="2">
        <v>11.2</v>
      </c>
      <c r="G449" s="2">
        <v>14</v>
      </c>
      <c r="H449" s="2">
        <v>1022.3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8.6999999999999993</v>
      </c>
      <c r="Q449">
        <v>8.5</v>
      </c>
      <c r="R449" s="5">
        <v>0.30555555555555602</v>
      </c>
      <c r="T449" s="13">
        <f t="shared" si="9"/>
        <v>8.6999999999999993</v>
      </c>
      <c r="U449" s="13">
        <f t="shared" si="10"/>
        <v>-2.2000000000000011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80</v>
      </c>
      <c r="D450" s="2">
        <v>5.7</v>
      </c>
      <c r="E450" s="2">
        <v>9</v>
      </c>
      <c r="F450" s="2">
        <v>4.7</v>
      </c>
      <c r="G450" s="2">
        <v>8.3000000000000007</v>
      </c>
      <c r="H450" s="2">
        <v>1022.1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8.6999999999999993</v>
      </c>
      <c r="Q450">
        <v>8.5</v>
      </c>
      <c r="R450" s="5">
        <v>0.30625000000000002</v>
      </c>
      <c r="T450" s="13">
        <f t="shared" si="9"/>
        <v>8.6999999999999993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80</v>
      </c>
      <c r="D451" s="2">
        <v>5.7</v>
      </c>
      <c r="E451" s="2">
        <v>8.3000000000000007</v>
      </c>
      <c r="F451" s="2">
        <v>6.1</v>
      </c>
      <c r="G451" s="2">
        <v>7.2</v>
      </c>
      <c r="H451" s="2">
        <v>1022.2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8.6999999999999993</v>
      </c>
      <c r="Q451">
        <v>8.5</v>
      </c>
      <c r="R451" s="5">
        <v>0.30694444444444402</v>
      </c>
      <c r="T451" s="13">
        <f t="shared" si="9"/>
        <v>8.6999999999999993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81</v>
      </c>
      <c r="D452" s="2">
        <v>5.9</v>
      </c>
      <c r="E452" s="2">
        <v>7</v>
      </c>
      <c r="F452" s="2">
        <v>12.6</v>
      </c>
      <c r="G452" s="2">
        <v>14</v>
      </c>
      <c r="H452" s="2">
        <v>1022.2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8.8000000000000007</v>
      </c>
      <c r="Q452">
        <v>8.5</v>
      </c>
      <c r="R452" s="5">
        <v>0.30763888888888902</v>
      </c>
      <c r="T452" s="13">
        <f t="shared" si="9"/>
        <v>8.8000000000000007</v>
      </c>
      <c r="U452" s="13">
        <f t="shared" si="10"/>
        <v>-2.1999999999999993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</v>
      </c>
      <c r="C453" s="2">
        <v>81</v>
      </c>
      <c r="D453" s="2">
        <v>5.9</v>
      </c>
      <c r="E453" s="2">
        <v>7.3</v>
      </c>
      <c r="F453" s="2">
        <v>10.8</v>
      </c>
      <c r="G453" s="2">
        <v>13.7</v>
      </c>
      <c r="H453" s="2">
        <v>1022.3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8.8000000000000007</v>
      </c>
      <c r="Q453">
        <v>8.5</v>
      </c>
      <c r="R453" s="5">
        <v>0.30833333333333302</v>
      </c>
      <c r="T453" s="13">
        <f t="shared" si="9"/>
        <v>8.8000000000000007</v>
      </c>
      <c r="U453" s="13">
        <f t="shared" si="10"/>
        <v>-2.1999999999999993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</v>
      </c>
      <c r="C454" s="2">
        <v>81</v>
      </c>
      <c r="D454" s="2">
        <v>5.9</v>
      </c>
      <c r="E454" s="2">
        <v>7.8</v>
      </c>
      <c r="F454" s="2">
        <v>8.3000000000000007</v>
      </c>
      <c r="G454" s="2">
        <v>10.1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8.8000000000000007</v>
      </c>
      <c r="Q454">
        <v>8.5</v>
      </c>
      <c r="R454" s="5">
        <v>0.30902777777777801</v>
      </c>
      <c r="T454" s="13">
        <f t="shared" si="9"/>
        <v>8.8000000000000007</v>
      </c>
      <c r="U454" s="13">
        <f t="shared" si="10"/>
        <v>-2.1999999999999993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</v>
      </c>
      <c r="C455" s="2">
        <v>81</v>
      </c>
      <c r="D455" s="2">
        <v>5.9</v>
      </c>
      <c r="E455" s="2">
        <v>9</v>
      </c>
      <c r="F455" s="2">
        <v>4.7</v>
      </c>
      <c r="G455" s="2">
        <v>9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8.8000000000000007</v>
      </c>
      <c r="Q455">
        <v>8.5</v>
      </c>
      <c r="R455" s="5">
        <v>0.30972222222222201</v>
      </c>
      <c r="T455" s="13">
        <f t="shared" si="9"/>
        <v>8.8000000000000007</v>
      </c>
      <c r="U455" s="13">
        <f t="shared" si="10"/>
        <v>-2.1999999999999993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</v>
      </c>
      <c r="C456" s="2">
        <v>81</v>
      </c>
      <c r="D456" s="2">
        <v>5.9</v>
      </c>
      <c r="E456" s="2">
        <v>8.4</v>
      </c>
      <c r="F456" s="2">
        <v>5.8</v>
      </c>
      <c r="G456" s="2">
        <v>7.9</v>
      </c>
      <c r="H456" s="2">
        <v>1022.1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8.8000000000000007</v>
      </c>
      <c r="Q456">
        <v>8.5</v>
      </c>
      <c r="R456" s="5">
        <v>0.31041666666666701</v>
      </c>
      <c r="T456" s="13">
        <f t="shared" si="9"/>
        <v>8.8000000000000007</v>
      </c>
      <c r="U456" s="13">
        <f t="shared" si="10"/>
        <v>-2.1999999999999993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</v>
      </c>
      <c r="C457" s="2">
        <v>81</v>
      </c>
      <c r="D457" s="2">
        <v>5.9</v>
      </c>
      <c r="E457" s="2">
        <v>7.7</v>
      </c>
      <c r="F457" s="2">
        <v>9</v>
      </c>
      <c r="G457" s="2">
        <v>10.1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8.8000000000000007</v>
      </c>
      <c r="Q457">
        <v>8.5</v>
      </c>
      <c r="R457" s="5">
        <v>0.31111111111111101</v>
      </c>
      <c r="T457" s="13">
        <f t="shared" si="9"/>
        <v>8.8000000000000007</v>
      </c>
      <c r="U457" s="13">
        <f t="shared" si="10"/>
        <v>-2.1999999999999993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</v>
      </c>
      <c r="C458" s="2">
        <v>81</v>
      </c>
      <c r="D458" s="2">
        <v>5.9</v>
      </c>
      <c r="E458" s="2">
        <v>7.2</v>
      </c>
      <c r="F458" s="2">
        <v>11.5</v>
      </c>
      <c r="G458" s="2">
        <v>12.2</v>
      </c>
      <c r="H458" s="2">
        <v>1022.1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8.8000000000000007</v>
      </c>
      <c r="Q458">
        <v>8.5</v>
      </c>
      <c r="R458" s="5">
        <v>0.311805555555556</v>
      </c>
      <c r="T458" s="13">
        <f t="shared" si="9"/>
        <v>8.8000000000000007</v>
      </c>
      <c r="U458" s="13">
        <f t="shared" si="10"/>
        <v>-2.1999999999999993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</v>
      </c>
      <c r="C459" s="2">
        <v>81</v>
      </c>
      <c r="D459" s="2">
        <v>5.9</v>
      </c>
      <c r="E459" s="2">
        <v>8.1999999999999993</v>
      </c>
      <c r="F459" s="2">
        <v>6.5</v>
      </c>
      <c r="G459" s="2">
        <v>17.600000000000001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8.8000000000000007</v>
      </c>
      <c r="Q459">
        <v>8.6</v>
      </c>
      <c r="R459" s="5">
        <v>0.3125</v>
      </c>
      <c r="T459" s="13">
        <f t="shared" si="9"/>
        <v>8.8000000000000007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</v>
      </c>
      <c r="C460" s="2">
        <v>81</v>
      </c>
      <c r="D460" s="2">
        <v>5.9</v>
      </c>
      <c r="E460" s="2">
        <v>7.3</v>
      </c>
      <c r="F460" s="2">
        <v>10.8</v>
      </c>
      <c r="G460" s="2">
        <v>16.600000000000001</v>
      </c>
      <c r="H460" s="2">
        <v>1022.1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8.8000000000000007</v>
      </c>
      <c r="Q460">
        <v>8.6</v>
      </c>
      <c r="R460" s="5">
        <v>0.313194444444444</v>
      </c>
      <c r="T460" s="13">
        <f t="shared" si="9"/>
        <v>8.8000000000000007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</v>
      </c>
      <c r="C461" s="2">
        <v>81</v>
      </c>
      <c r="D461" s="2">
        <v>5.9</v>
      </c>
      <c r="E461" s="2">
        <v>7.5</v>
      </c>
      <c r="F461" s="2">
        <v>10.1</v>
      </c>
      <c r="G461" s="2">
        <v>11.9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8.8000000000000007</v>
      </c>
      <c r="Q461">
        <v>8.6</v>
      </c>
      <c r="R461" s="5">
        <v>0.31388888888888899</v>
      </c>
      <c r="T461" s="13">
        <f t="shared" si="9"/>
        <v>8.8000000000000007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</v>
      </c>
      <c r="C462" s="2">
        <v>81</v>
      </c>
      <c r="D462" s="2">
        <v>5.9</v>
      </c>
      <c r="E462" s="2">
        <v>9</v>
      </c>
      <c r="F462" s="2">
        <v>2.2000000000000002</v>
      </c>
      <c r="G462" s="2">
        <v>10.8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8.8000000000000007</v>
      </c>
      <c r="Q462">
        <v>8.6</v>
      </c>
      <c r="R462" s="5">
        <v>0.31458333333333299</v>
      </c>
      <c r="T462" s="13">
        <f t="shared" si="9"/>
        <v>8.8000000000000007</v>
      </c>
      <c r="U462" s="13">
        <f t="shared" si="10"/>
        <v>-2.1999999999999993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</v>
      </c>
      <c r="C463" s="2">
        <v>81</v>
      </c>
      <c r="D463" s="2">
        <v>5.9</v>
      </c>
      <c r="E463" s="2">
        <v>7.5</v>
      </c>
      <c r="F463" s="2">
        <v>10.1</v>
      </c>
      <c r="G463" s="2">
        <v>10.1</v>
      </c>
      <c r="H463" s="2">
        <v>1022.2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8.8000000000000007</v>
      </c>
      <c r="Q463">
        <v>8.6</v>
      </c>
      <c r="R463" s="5">
        <v>0.31527777777777799</v>
      </c>
      <c r="T463" s="13">
        <f t="shared" ref="T463:T526" si="14">MAX(P463,Q463)</f>
        <v>8.8000000000000007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</v>
      </c>
      <c r="C464" s="2">
        <v>81</v>
      </c>
      <c r="D464" s="2">
        <v>5.9</v>
      </c>
      <c r="E464" s="2">
        <v>7.5</v>
      </c>
      <c r="F464" s="2">
        <v>10.1</v>
      </c>
      <c r="G464" s="2">
        <v>12.2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8.8000000000000007</v>
      </c>
      <c r="Q464">
        <v>8.6</v>
      </c>
      <c r="R464" s="5">
        <v>0.31597222222222199</v>
      </c>
      <c r="T464" s="13">
        <f t="shared" si="14"/>
        <v>8.8000000000000007</v>
      </c>
      <c r="U464" s="13">
        <f t="shared" si="15"/>
        <v>-2.1999999999999993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</v>
      </c>
      <c r="C465" s="2">
        <v>81</v>
      </c>
      <c r="D465" s="2">
        <v>5.9</v>
      </c>
      <c r="E465" s="2">
        <v>8.1999999999999993</v>
      </c>
      <c r="F465" s="2">
        <v>6.5</v>
      </c>
      <c r="G465" s="2">
        <v>10.1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8.8000000000000007</v>
      </c>
      <c r="Q465">
        <v>8.6</v>
      </c>
      <c r="R465" s="5">
        <v>0.31666666666666698</v>
      </c>
      <c r="T465" s="13">
        <f t="shared" si="14"/>
        <v>8.8000000000000007</v>
      </c>
      <c r="U465" s="13">
        <f t="shared" si="15"/>
        <v>-2.1999999999999993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</v>
      </c>
      <c r="C466" s="2">
        <v>81</v>
      </c>
      <c r="D466" s="2">
        <v>5.9</v>
      </c>
      <c r="E466" s="2">
        <v>7.9</v>
      </c>
      <c r="F466" s="2">
        <v>7.6</v>
      </c>
      <c r="G466" s="2">
        <v>7.9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8.9</v>
      </c>
      <c r="Q466">
        <v>8.6</v>
      </c>
      <c r="R466" s="5">
        <v>0.31736111111111098</v>
      </c>
      <c r="T466" s="13">
        <f t="shared" si="14"/>
        <v>8.9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</v>
      </c>
      <c r="C467" s="2">
        <v>81</v>
      </c>
      <c r="D467" s="2">
        <v>5.9</v>
      </c>
      <c r="E467" s="2">
        <v>8</v>
      </c>
      <c r="F467" s="2">
        <v>7.2</v>
      </c>
      <c r="G467" s="2">
        <v>12.6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8.8000000000000007</v>
      </c>
      <c r="Q467">
        <v>8.6</v>
      </c>
      <c r="R467" s="5">
        <v>0.31805555555555598</v>
      </c>
      <c r="T467" s="13">
        <f t="shared" si="14"/>
        <v>8.8000000000000007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</v>
      </c>
      <c r="C468" s="2">
        <v>81</v>
      </c>
      <c r="D468" s="2">
        <v>5.9</v>
      </c>
      <c r="E468" s="2">
        <v>7.2</v>
      </c>
      <c r="F468" s="2">
        <v>11.5</v>
      </c>
      <c r="G468" s="2">
        <v>11.9</v>
      </c>
      <c r="H468" s="2">
        <v>1022.2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8.8000000000000007</v>
      </c>
      <c r="Q468">
        <v>8.6</v>
      </c>
      <c r="R468" s="5">
        <v>0.31874999999999998</v>
      </c>
      <c r="T468" s="13">
        <f t="shared" si="14"/>
        <v>8.8000000000000007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</v>
      </c>
      <c r="C469" s="2">
        <v>81</v>
      </c>
      <c r="D469" s="2">
        <v>5.9</v>
      </c>
      <c r="E469" s="2">
        <v>7.5</v>
      </c>
      <c r="F469" s="2">
        <v>9.4</v>
      </c>
      <c r="G469" s="2">
        <v>18.399999999999999</v>
      </c>
      <c r="H469" s="2">
        <v>1022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8.8000000000000007</v>
      </c>
      <c r="Q469">
        <v>8.6</v>
      </c>
      <c r="R469" s="5">
        <v>0.31944444444444398</v>
      </c>
      <c r="T469" s="13">
        <f t="shared" si="14"/>
        <v>8.8000000000000007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</v>
      </c>
      <c r="C470" s="2">
        <v>81</v>
      </c>
      <c r="D470" s="2">
        <v>5.9</v>
      </c>
      <c r="E470" s="2">
        <v>8.1</v>
      </c>
      <c r="F470" s="2">
        <v>6.8</v>
      </c>
      <c r="G470" s="2">
        <v>9.6999999999999993</v>
      </c>
      <c r="H470" s="2">
        <v>1022.1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8.8000000000000007</v>
      </c>
      <c r="Q470">
        <v>8.6</v>
      </c>
      <c r="R470" s="5">
        <v>0.32013888888888897</v>
      </c>
      <c r="T470" s="13">
        <f t="shared" si="14"/>
        <v>8.8000000000000007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</v>
      </c>
      <c r="C471" s="2">
        <v>81</v>
      </c>
      <c r="D471" s="2">
        <v>5.9</v>
      </c>
      <c r="E471" s="2">
        <v>8</v>
      </c>
      <c r="F471" s="2">
        <v>7.2</v>
      </c>
      <c r="G471" s="2">
        <v>9</v>
      </c>
      <c r="H471" s="2">
        <v>1022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8.8000000000000007</v>
      </c>
      <c r="Q471">
        <v>8.6</v>
      </c>
      <c r="R471" s="5">
        <v>0.32083333333333303</v>
      </c>
      <c r="T471" s="13">
        <f t="shared" si="14"/>
        <v>8.8000000000000007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</v>
      </c>
      <c r="C472" s="2">
        <v>81</v>
      </c>
      <c r="D472" s="2">
        <v>5.9</v>
      </c>
      <c r="E472" s="2">
        <v>7.7</v>
      </c>
      <c r="F472" s="2">
        <v>8.6</v>
      </c>
      <c r="G472" s="2">
        <v>9.6999999999999993</v>
      </c>
      <c r="H472" s="2">
        <v>1022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8.8000000000000007</v>
      </c>
      <c r="Q472">
        <v>8.6</v>
      </c>
      <c r="R472" s="5">
        <v>0.32152777777777802</v>
      </c>
      <c r="T472" s="13">
        <f t="shared" si="14"/>
        <v>8.8000000000000007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</v>
      </c>
      <c r="C473" s="2">
        <v>81</v>
      </c>
      <c r="D473" s="2">
        <v>5.9</v>
      </c>
      <c r="E473" s="2">
        <v>8.3000000000000007</v>
      </c>
      <c r="F473" s="2">
        <v>6.1</v>
      </c>
      <c r="G473" s="2">
        <v>10.8</v>
      </c>
      <c r="H473" s="2">
        <v>1021.8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8.8000000000000007</v>
      </c>
      <c r="Q473">
        <v>8.6</v>
      </c>
      <c r="R473" s="5">
        <v>0.32222222222222202</v>
      </c>
      <c r="T473" s="13">
        <f t="shared" si="14"/>
        <v>8.8000000000000007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</v>
      </c>
      <c r="C474" s="2">
        <v>81</v>
      </c>
      <c r="D474" s="2">
        <v>5.9</v>
      </c>
      <c r="E474" s="2">
        <v>7.7</v>
      </c>
      <c r="F474" s="2">
        <v>8.6</v>
      </c>
      <c r="G474" s="2">
        <v>9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8.8000000000000007</v>
      </c>
      <c r="Q474">
        <v>8.6</v>
      </c>
      <c r="R474" s="5">
        <v>0.32291666666666702</v>
      </c>
      <c r="T474" s="13">
        <f t="shared" si="14"/>
        <v>8.8000000000000007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</v>
      </c>
      <c r="C475" s="2">
        <v>81</v>
      </c>
      <c r="D475" s="2">
        <v>5.9</v>
      </c>
      <c r="E475" s="2">
        <v>7.8</v>
      </c>
      <c r="F475" s="2">
        <v>7.9</v>
      </c>
      <c r="G475" s="2">
        <v>10.8</v>
      </c>
      <c r="H475" s="2">
        <v>1022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8.8000000000000007</v>
      </c>
      <c r="Q475">
        <v>8.6</v>
      </c>
      <c r="R475" s="5">
        <v>0.32361111111111102</v>
      </c>
      <c r="T475" s="13">
        <f t="shared" si="14"/>
        <v>8.8000000000000007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</v>
      </c>
      <c r="C476" s="2">
        <v>81</v>
      </c>
      <c r="D476" s="2">
        <v>5.9</v>
      </c>
      <c r="E476" s="2">
        <v>9</v>
      </c>
      <c r="F476" s="2">
        <v>4.3</v>
      </c>
      <c r="G476" s="2">
        <v>7.6</v>
      </c>
      <c r="H476" s="2">
        <v>1022.1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8.8000000000000007</v>
      </c>
      <c r="Q476">
        <v>8.6</v>
      </c>
      <c r="R476" s="5">
        <v>0.32430555555555601</v>
      </c>
      <c r="T476" s="13">
        <f t="shared" si="14"/>
        <v>8.8000000000000007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</v>
      </c>
      <c r="C477" s="2">
        <v>81</v>
      </c>
      <c r="D477" s="2">
        <v>5.9</v>
      </c>
      <c r="E477" s="2">
        <v>7.5</v>
      </c>
      <c r="F477" s="2">
        <v>9.4</v>
      </c>
      <c r="G477" s="2">
        <v>13.3</v>
      </c>
      <c r="H477" s="2">
        <v>1022.1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8.8000000000000007</v>
      </c>
      <c r="Q477">
        <v>8.6</v>
      </c>
      <c r="R477" s="5">
        <v>0.32500000000000001</v>
      </c>
      <c r="T477" s="13">
        <f t="shared" si="14"/>
        <v>8.8000000000000007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</v>
      </c>
      <c r="C478" s="2">
        <v>81</v>
      </c>
      <c r="D478" s="2">
        <v>5.9</v>
      </c>
      <c r="E478" s="2">
        <v>9</v>
      </c>
      <c r="F478" s="2">
        <v>3.6</v>
      </c>
      <c r="G478" s="2">
        <v>6.5</v>
      </c>
      <c r="H478" s="2">
        <v>1022.1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8.8000000000000007</v>
      </c>
      <c r="Q478">
        <v>8.6</v>
      </c>
      <c r="R478" s="5">
        <v>0.32569444444444401</v>
      </c>
      <c r="T478" s="13">
        <f t="shared" si="14"/>
        <v>8.8000000000000007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</v>
      </c>
      <c r="C479" s="2">
        <v>81</v>
      </c>
      <c r="D479" s="2">
        <v>5.9</v>
      </c>
      <c r="E479" s="2">
        <v>8.3000000000000007</v>
      </c>
      <c r="F479" s="2">
        <v>6.1</v>
      </c>
      <c r="G479" s="2">
        <v>7.6</v>
      </c>
      <c r="H479" s="2">
        <v>1021.9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8.8000000000000007</v>
      </c>
      <c r="Q479">
        <v>8.6</v>
      </c>
      <c r="R479" s="5">
        <v>0.32638888888888901</v>
      </c>
      <c r="T479" s="13">
        <f t="shared" si="14"/>
        <v>8.8000000000000007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</v>
      </c>
      <c r="C480" s="2">
        <v>81</v>
      </c>
      <c r="D480" s="2">
        <v>5.9</v>
      </c>
      <c r="E480" s="2">
        <v>7.3</v>
      </c>
      <c r="F480" s="2">
        <v>10.8</v>
      </c>
      <c r="G480" s="2">
        <v>18.399999999999999</v>
      </c>
      <c r="H480" s="2">
        <v>1022.1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8.8000000000000007</v>
      </c>
      <c r="Q480">
        <v>8.6</v>
      </c>
      <c r="R480" s="5">
        <v>0.327083333333333</v>
      </c>
      <c r="T480" s="13">
        <f t="shared" si="14"/>
        <v>8.8000000000000007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</v>
      </c>
      <c r="C481" s="2">
        <v>81</v>
      </c>
      <c r="D481" s="2">
        <v>5.9</v>
      </c>
      <c r="E481" s="2">
        <v>7.2</v>
      </c>
      <c r="F481" s="2">
        <v>11.2</v>
      </c>
      <c r="G481" s="2">
        <v>11.5</v>
      </c>
      <c r="H481" s="2">
        <v>1021.9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8.8000000000000007</v>
      </c>
      <c r="Q481">
        <v>8.6</v>
      </c>
      <c r="R481" s="5">
        <v>0.327777777777778</v>
      </c>
      <c r="T481" s="13">
        <f t="shared" si="14"/>
        <v>8.8000000000000007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</v>
      </c>
      <c r="C482" s="2">
        <v>81</v>
      </c>
      <c r="D482" s="2">
        <v>5.9</v>
      </c>
      <c r="E482" s="2">
        <v>8.6</v>
      </c>
      <c r="F482" s="2">
        <v>5</v>
      </c>
      <c r="G482" s="2">
        <v>8.6</v>
      </c>
      <c r="H482" s="2">
        <v>1022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8.8000000000000007</v>
      </c>
      <c r="Q482">
        <v>8.6</v>
      </c>
      <c r="R482" s="5">
        <v>0.328472222222222</v>
      </c>
      <c r="T482" s="13">
        <f t="shared" si="14"/>
        <v>8.8000000000000007</v>
      </c>
      <c r="U482" s="13">
        <f t="shared" si="15"/>
        <v>-2.1999999999999993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</v>
      </c>
      <c r="C483" s="2">
        <v>82</v>
      </c>
      <c r="D483" s="2">
        <v>6.1</v>
      </c>
      <c r="E483" s="2">
        <v>7.2</v>
      </c>
      <c r="F483" s="2">
        <v>11.2</v>
      </c>
      <c r="G483" s="2">
        <v>13</v>
      </c>
      <c r="H483" s="2">
        <v>1022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8.8000000000000007</v>
      </c>
      <c r="Q483">
        <v>8.6</v>
      </c>
      <c r="R483" s="5">
        <v>0.329166666666667</v>
      </c>
      <c r="T483" s="13">
        <f t="shared" si="14"/>
        <v>8.8000000000000007</v>
      </c>
      <c r="U483" s="13">
        <f t="shared" si="15"/>
        <v>-2.1999999999999993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</v>
      </c>
      <c r="C484" s="2">
        <v>82</v>
      </c>
      <c r="D484" s="2">
        <v>6.1</v>
      </c>
      <c r="E484" s="2">
        <v>8.5</v>
      </c>
      <c r="F484" s="2">
        <v>5.4</v>
      </c>
      <c r="G484" s="2">
        <v>7.9</v>
      </c>
      <c r="H484" s="2">
        <v>1022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8.8000000000000007</v>
      </c>
      <c r="Q484">
        <v>8.6</v>
      </c>
      <c r="R484" s="5">
        <v>0.32986111111111099</v>
      </c>
      <c r="T484" s="13">
        <f t="shared" si="14"/>
        <v>8.8000000000000007</v>
      </c>
      <c r="U484" s="13">
        <f t="shared" si="15"/>
        <v>-2.1999999999999993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</v>
      </c>
      <c r="C485" s="2">
        <v>82</v>
      </c>
      <c r="D485" s="2">
        <v>6.1</v>
      </c>
      <c r="E485" s="2">
        <v>7.5</v>
      </c>
      <c r="F485" s="2">
        <v>9.4</v>
      </c>
      <c r="G485" s="2">
        <v>9.4</v>
      </c>
      <c r="H485" s="2">
        <v>1022.1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8.8000000000000007</v>
      </c>
      <c r="Q485">
        <v>8.6</v>
      </c>
      <c r="R485" s="5">
        <v>0.33055555555555599</v>
      </c>
      <c r="T485" s="13">
        <f t="shared" si="14"/>
        <v>8.8000000000000007</v>
      </c>
      <c r="U485" s="13">
        <f t="shared" si="15"/>
        <v>-2.1999999999999993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</v>
      </c>
      <c r="C486" s="2">
        <v>82</v>
      </c>
      <c r="D486" s="2">
        <v>6.1</v>
      </c>
      <c r="E486" s="2">
        <v>7.8</v>
      </c>
      <c r="F486" s="2">
        <v>8.3000000000000007</v>
      </c>
      <c r="G486" s="2">
        <v>8.6</v>
      </c>
      <c r="H486" s="2">
        <v>1022.1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8.8000000000000007</v>
      </c>
      <c r="Q486">
        <v>8.6</v>
      </c>
      <c r="R486" s="5">
        <v>0.33124999999999999</v>
      </c>
      <c r="T486" s="13">
        <f t="shared" si="14"/>
        <v>8.8000000000000007</v>
      </c>
      <c r="U486" s="13">
        <f t="shared" si="15"/>
        <v>-2.1999999999999993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</v>
      </c>
      <c r="C487" s="2">
        <v>82</v>
      </c>
      <c r="D487" s="2">
        <v>6.1</v>
      </c>
      <c r="E487" s="2">
        <v>7.9</v>
      </c>
      <c r="F487" s="2">
        <v>7.6</v>
      </c>
      <c r="G487" s="2">
        <v>7.6</v>
      </c>
      <c r="H487" s="2">
        <v>1022.1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8.8000000000000007</v>
      </c>
      <c r="Q487">
        <v>8.6</v>
      </c>
      <c r="R487" s="5">
        <v>0.33194444444444399</v>
      </c>
      <c r="T487" s="13">
        <f t="shared" si="14"/>
        <v>8.8000000000000007</v>
      </c>
      <c r="U487" s="13">
        <f t="shared" si="15"/>
        <v>-2.1999999999999993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</v>
      </c>
      <c r="C488" s="2">
        <v>82</v>
      </c>
      <c r="D488" s="2">
        <v>6.1</v>
      </c>
      <c r="E488" s="2">
        <v>7.3</v>
      </c>
      <c r="F488" s="2">
        <v>10.8</v>
      </c>
      <c r="G488" s="2">
        <v>14.4</v>
      </c>
      <c r="H488" s="2">
        <v>1022.1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8.8000000000000007</v>
      </c>
      <c r="Q488">
        <v>8.6</v>
      </c>
      <c r="R488" s="5">
        <v>0.33263888888888898</v>
      </c>
      <c r="T488" s="13">
        <f t="shared" si="14"/>
        <v>8.8000000000000007</v>
      </c>
      <c r="U488" s="13">
        <f t="shared" si="15"/>
        <v>-2.1999999999999993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</v>
      </c>
      <c r="C489" s="2">
        <v>82</v>
      </c>
      <c r="D489" s="2">
        <v>6.1</v>
      </c>
      <c r="E489" s="2">
        <v>9</v>
      </c>
      <c r="F489" s="2">
        <v>2.9</v>
      </c>
      <c r="G489" s="2">
        <v>5.4</v>
      </c>
      <c r="H489" s="2">
        <v>1022.2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8.8000000000000007</v>
      </c>
      <c r="Q489">
        <v>8.6</v>
      </c>
      <c r="R489" s="5">
        <v>0.33333333333333298</v>
      </c>
      <c r="T489" s="13">
        <f t="shared" si="14"/>
        <v>8.8000000000000007</v>
      </c>
      <c r="U489" s="13">
        <f t="shared" si="15"/>
        <v>-2.1999999999999993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26"/>
      <c r="D1" s="333"/>
      <c r="E1" s="323"/>
      <c r="F1" s="323"/>
      <c r="G1" s="323"/>
      <c r="H1" s="323"/>
      <c r="I1" s="323"/>
      <c r="J1" s="331"/>
      <c r="K1" s="331"/>
      <c r="L1" s="332">
        <v>9.8000000000000007</v>
      </c>
      <c r="M1" s="331"/>
      <c r="N1" s="315" t="s">
        <v>160</v>
      </c>
      <c r="O1" s="331"/>
      <c r="P1" s="323"/>
      <c r="Q1" s="323"/>
      <c r="R1" s="330">
        <v>22.2</v>
      </c>
      <c r="S1" s="323"/>
      <c r="T1" s="323"/>
      <c r="U1" s="323"/>
      <c r="V1" s="323"/>
      <c r="W1" s="226"/>
      <c r="X1" s="329" t="s">
        <v>159</v>
      </c>
      <c r="Y1" s="226"/>
      <c r="Z1" s="226"/>
      <c r="AA1" s="323"/>
      <c r="AB1" s="226"/>
      <c r="AC1" s="328"/>
      <c r="AD1" s="327"/>
      <c r="AE1" s="324"/>
      <c r="AF1" s="226"/>
      <c r="AG1" s="326"/>
      <c r="AH1" s="226"/>
      <c r="AI1" s="226"/>
      <c r="AJ1" s="326"/>
      <c r="AK1" s="226"/>
      <c r="AL1" s="326"/>
      <c r="AM1" s="226"/>
      <c r="AN1" s="326"/>
      <c r="AO1" s="226"/>
      <c r="AP1" s="226"/>
      <c r="AQ1" s="226"/>
      <c r="AR1" s="226"/>
      <c r="AS1" s="226"/>
      <c r="AT1" s="226"/>
      <c r="AU1" s="226"/>
      <c r="AV1" s="226"/>
      <c r="AW1" s="226"/>
      <c r="AX1" s="317"/>
      <c r="AY1" s="226"/>
      <c r="AZ1" s="226"/>
      <c r="BA1" s="226"/>
      <c r="BB1" s="226"/>
      <c r="BC1" s="324"/>
      <c r="BE1" s="325" t="s">
        <v>158</v>
      </c>
      <c r="BF1" s="202" t="s">
        <v>157</v>
      </c>
      <c r="BR1" s="19" t="s">
        <v>156</v>
      </c>
      <c r="BS1" s="256" t="s">
        <v>155</v>
      </c>
    </row>
    <row r="2" spans="1:71" ht="9" customHeight="1" thickTop="1">
      <c r="A2" s="223"/>
      <c r="B2" s="223"/>
      <c r="C2" s="226"/>
      <c r="D2" s="226"/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324"/>
      <c r="W2" s="226"/>
      <c r="X2" s="317"/>
      <c r="Y2" s="226"/>
      <c r="Z2" s="226"/>
      <c r="AA2" s="323"/>
      <c r="AB2" s="226"/>
      <c r="AC2" s="322"/>
      <c r="AD2" s="321"/>
      <c r="AE2" s="226"/>
      <c r="AF2" s="524"/>
      <c r="AG2" s="526"/>
      <c r="AH2" s="526"/>
      <c r="AI2" s="532"/>
      <c r="AJ2" s="532"/>
      <c r="AK2" s="532"/>
      <c r="AL2" s="532"/>
      <c r="AM2" s="532"/>
      <c r="AN2" s="532"/>
      <c r="AO2" s="532"/>
      <c r="AP2" s="532"/>
      <c r="AQ2" s="532"/>
      <c r="AR2" s="532"/>
      <c r="AS2" s="532"/>
      <c r="AT2" s="532"/>
      <c r="AU2" s="533"/>
      <c r="AV2" s="226"/>
      <c r="AW2" s="524"/>
      <c r="AX2" s="532"/>
      <c r="AY2" s="529"/>
      <c r="AZ2" s="532"/>
      <c r="BA2" s="532"/>
      <c r="BB2" s="577"/>
      <c r="BC2" s="226"/>
      <c r="BM2" s="19"/>
      <c r="BR2" s="19"/>
    </row>
    <row r="3" spans="1:71" ht="15.75" thickBot="1">
      <c r="A3" s="223"/>
      <c r="B3" s="320"/>
      <c r="C3" s="226"/>
      <c r="D3" s="226"/>
      <c r="E3" s="226"/>
      <c r="F3" s="226"/>
      <c r="G3" s="226"/>
      <c r="H3" s="226"/>
      <c r="I3" s="226"/>
      <c r="J3" s="319" t="s">
        <v>154</v>
      </c>
      <c r="K3" s="226"/>
      <c r="L3" s="226"/>
      <c r="M3" s="226"/>
      <c r="N3" s="226"/>
      <c r="O3" s="226"/>
      <c r="P3" s="318"/>
      <c r="Q3" s="226"/>
      <c r="R3" s="226"/>
      <c r="S3" s="226"/>
      <c r="T3" s="226"/>
      <c r="U3" s="226"/>
      <c r="V3" s="226"/>
      <c r="W3" s="226"/>
      <c r="X3" s="317"/>
      <c r="Y3" s="226"/>
      <c r="Z3" s="226"/>
      <c r="AA3" s="316"/>
      <c r="AB3" s="316"/>
      <c r="AC3" s="316"/>
      <c r="AD3" s="315"/>
      <c r="AE3" s="226"/>
      <c r="AF3" s="534"/>
      <c r="AG3" s="606" t="str">
        <f>$C$5</f>
        <v>Novembre_2025</v>
      </c>
      <c r="AH3" s="607"/>
      <c r="AI3" s="573"/>
      <c r="AJ3" s="595" t="s">
        <v>153</v>
      </c>
      <c r="AK3" s="596"/>
      <c r="AL3" s="597"/>
      <c r="AM3" s="314"/>
      <c r="AN3" s="592" t="s">
        <v>152</v>
      </c>
      <c r="AO3" s="593"/>
      <c r="AP3" s="593"/>
      <c r="AQ3" s="593"/>
      <c r="AR3" s="594"/>
      <c r="AS3" s="314"/>
      <c r="AT3" s="313"/>
      <c r="AU3" s="557"/>
      <c r="AV3" s="226"/>
      <c r="AW3" s="534"/>
      <c r="AX3" s="312" t="str">
        <f>$C$5</f>
        <v>Novembre_2025</v>
      </c>
      <c r="AY3" s="311"/>
      <c r="AZ3" s="582"/>
      <c r="BA3" s="310" t="s">
        <v>151</v>
      </c>
      <c r="BB3" s="580"/>
      <c r="BC3" s="226"/>
      <c r="BE3" s="19" t="s">
        <v>150</v>
      </c>
      <c r="BF3" s="202" t="s">
        <v>149</v>
      </c>
      <c r="BM3" s="19"/>
      <c r="BR3" t="s">
        <v>148</v>
      </c>
      <c r="BS3" s="277" t="s">
        <v>147</v>
      </c>
    </row>
    <row r="4" spans="1:71" ht="9" customHeight="1" thickTop="1">
      <c r="A4" s="223"/>
      <c r="B4" s="524"/>
      <c r="C4" s="525"/>
      <c r="D4" s="526"/>
      <c r="E4" s="527"/>
      <c r="F4" s="528"/>
      <c r="G4" s="529"/>
      <c r="H4" s="530"/>
      <c r="I4" s="529"/>
      <c r="J4" s="531"/>
      <c r="K4" s="529"/>
      <c r="L4" s="528"/>
      <c r="M4" s="529"/>
      <c r="N4" s="530"/>
      <c r="O4" s="529"/>
      <c r="P4" s="531"/>
      <c r="Q4" s="529"/>
      <c r="R4" s="530"/>
      <c r="S4" s="532"/>
      <c r="T4" s="530"/>
      <c r="U4" s="533"/>
      <c r="V4" s="226"/>
      <c r="W4" s="524"/>
      <c r="X4" s="558"/>
      <c r="Y4" s="526"/>
      <c r="Z4" s="532"/>
      <c r="AA4" s="559"/>
      <c r="AB4" s="532"/>
      <c r="AC4" s="560"/>
      <c r="AD4" s="533"/>
      <c r="AE4" s="226"/>
      <c r="AF4" s="535"/>
      <c r="AG4" s="541"/>
      <c r="AH4" s="566"/>
      <c r="AI4" s="521"/>
      <c r="AJ4" s="567"/>
      <c r="AK4" s="521"/>
      <c r="AL4" s="568"/>
      <c r="AM4" s="521"/>
      <c r="AN4" s="569"/>
      <c r="AO4" s="521"/>
      <c r="AP4" s="569"/>
      <c r="AQ4" s="521"/>
      <c r="AR4" s="569"/>
      <c r="AS4" s="521"/>
      <c r="AT4" s="569"/>
      <c r="AU4" s="557"/>
      <c r="AV4" s="226"/>
      <c r="AW4" s="535"/>
      <c r="AX4" s="541"/>
      <c r="AY4" s="566"/>
      <c r="AZ4" s="521"/>
      <c r="BA4" s="578"/>
      <c r="BB4" s="575"/>
      <c r="BC4" s="226"/>
      <c r="BE4" s="20"/>
      <c r="BF4" s="20"/>
      <c r="BM4" s="19"/>
      <c r="BR4"/>
    </row>
    <row r="5" spans="1:71">
      <c r="A5" s="223"/>
      <c r="B5" s="534"/>
      <c r="C5" s="309" t="s">
        <v>146</v>
      </c>
      <c r="D5" s="308"/>
      <c r="E5" s="543"/>
      <c r="F5" s="307" t="s">
        <v>144</v>
      </c>
      <c r="G5" s="300"/>
      <c r="H5" s="306" t="s">
        <v>145</v>
      </c>
      <c r="I5" s="300"/>
      <c r="J5" s="305" t="s">
        <v>32</v>
      </c>
      <c r="K5" s="521"/>
      <c r="L5" s="304">
        <f>BI79</f>
        <v>-4.5</v>
      </c>
      <c r="M5" s="303"/>
      <c r="N5" s="302" t="str">
        <f>VLOOKUP($BI$79,$BI$81:$BJ$92,2,0)</f>
        <v>Janvier</v>
      </c>
      <c r="O5" s="301"/>
      <c r="P5" s="300" t="s">
        <v>32</v>
      </c>
      <c r="Q5" s="299"/>
      <c r="R5" s="298">
        <f>BK79</f>
        <v>38.5</v>
      </c>
      <c r="S5" s="297"/>
      <c r="T5" s="296" t="str">
        <f>VLOOKUP($BK$79,$BK$81:$BL$92,2,0)</f>
        <v>Aout</v>
      </c>
      <c r="U5" s="557"/>
      <c r="V5" s="226"/>
      <c r="W5" s="534"/>
      <c r="X5" s="608" t="str">
        <f>C5</f>
        <v>Novembre_2025</v>
      </c>
      <c r="Y5" s="609"/>
      <c r="Z5" s="521"/>
      <c r="AA5" s="610">
        <f ca="1">NOW()</f>
        <v>45988.342591550929</v>
      </c>
      <c r="AB5" s="611"/>
      <c r="AC5" s="612"/>
      <c r="AD5" s="561"/>
      <c r="AE5" s="226"/>
      <c r="AF5" s="535"/>
      <c r="AG5" s="604" t="s">
        <v>144</v>
      </c>
      <c r="AH5" s="605"/>
      <c r="AI5" s="574"/>
      <c r="AJ5" s="507">
        <f>SUM($AJ$11:$AJ$70)</f>
        <v>85.600000000000009</v>
      </c>
      <c r="AK5" s="521"/>
      <c r="AL5" s="293">
        <f>SUM($AL$11:$AL$70)</f>
        <v>3.5437500000000002</v>
      </c>
      <c r="AM5" s="521"/>
      <c r="AN5" s="261">
        <f>SUM(AN$11:AN$70)</f>
        <v>1.0437500000000002</v>
      </c>
      <c r="AO5" s="521"/>
      <c r="AP5" s="261">
        <f>SUM(AP$11:AP$70)</f>
        <v>1.195138888888889</v>
      </c>
      <c r="AQ5" s="521"/>
      <c r="AR5" s="261">
        <f>SUM(AR$11:AR$70)</f>
        <v>0.53194444444444433</v>
      </c>
      <c r="AS5" s="521"/>
      <c r="AT5" s="261">
        <f>SUM(AT$11:AT$70)</f>
        <v>0.7729166666666667</v>
      </c>
      <c r="AU5" s="557"/>
      <c r="AV5" s="226"/>
      <c r="AW5" s="535"/>
      <c r="AX5" s="295" t="s">
        <v>144</v>
      </c>
      <c r="AY5" s="294"/>
      <c r="AZ5" s="521"/>
      <c r="BA5" s="293">
        <f>SUM(BA$11:BA$72)+Relevés!X3</f>
        <v>6.3923611111111107</v>
      </c>
      <c r="BB5" s="581"/>
      <c r="BC5" s="226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535"/>
      <c r="C6" s="541"/>
      <c r="D6" s="542"/>
      <c r="E6" s="521"/>
      <c r="F6" s="292"/>
      <c r="G6" s="291"/>
      <c r="H6" s="290"/>
      <c r="I6" s="291"/>
      <c r="J6" s="546"/>
      <c r="K6" s="547"/>
      <c r="L6" s="551"/>
      <c r="M6" s="521"/>
      <c r="N6" s="552"/>
      <c r="O6" s="547"/>
      <c r="P6" s="546"/>
      <c r="Q6" s="547"/>
      <c r="R6" s="556"/>
      <c r="S6" s="521"/>
      <c r="T6" s="552"/>
      <c r="U6" s="557"/>
      <c r="V6" s="226"/>
      <c r="W6" s="535"/>
      <c r="X6" s="541"/>
      <c r="Y6" s="566"/>
      <c r="Z6" s="521"/>
      <c r="AA6" s="562"/>
      <c r="AB6" s="521"/>
      <c r="AC6" s="563"/>
      <c r="AD6" s="557"/>
      <c r="AE6" s="226"/>
      <c r="AF6" s="535"/>
      <c r="AG6" s="521"/>
      <c r="AH6" s="521"/>
      <c r="AI6" s="521"/>
      <c r="AJ6" s="570"/>
      <c r="AK6" s="521"/>
      <c r="AL6" s="571"/>
      <c r="AM6" s="521"/>
      <c r="AN6" s="571"/>
      <c r="AO6" s="521"/>
      <c r="AP6" s="571"/>
      <c r="AQ6" s="521"/>
      <c r="AR6" s="571"/>
      <c r="AS6" s="521"/>
      <c r="AT6" s="571"/>
      <c r="AU6" s="557"/>
      <c r="AV6" s="226"/>
      <c r="AW6" s="535"/>
      <c r="AX6" s="541"/>
      <c r="AY6" s="566"/>
      <c r="AZ6" s="521"/>
      <c r="BA6" s="579"/>
      <c r="BB6" s="575"/>
      <c r="BC6" s="226"/>
      <c r="BF6" s="289"/>
      <c r="BL6" s="2"/>
      <c r="BM6" s="2"/>
      <c r="BN6" s="2"/>
      <c r="BO6" s="2"/>
      <c r="BP6" s="2"/>
      <c r="BQ6" s="2"/>
    </row>
    <row r="7" spans="1:71">
      <c r="A7" s="223"/>
      <c r="B7" s="535"/>
      <c r="C7" s="598" t="s">
        <v>139</v>
      </c>
      <c r="D7" s="599"/>
      <c r="E7" s="545"/>
      <c r="F7" s="288">
        <f>MIN(F$11:F70)</f>
        <v>0</v>
      </c>
      <c r="G7" s="258"/>
      <c r="H7" s="287" t="e">
        <f>VLOOKUP($F$7,$F$11:$Y$70,17,0)</f>
        <v>#N/A</v>
      </c>
      <c r="I7" s="258"/>
      <c r="J7" s="544"/>
      <c r="K7" s="521"/>
      <c r="L7" s="286">
        <f>MIN($L$11:$L$70)</f>
        <v>-3.1</v>
      </c>
      <c r="M7" s="554"/>
      <c r="N7" s="285" t="e">
        <f>VLOOKUP($L$7,$L$11:$Y$49,14,0)</f>
        <v>#N/A</v>
      </c>
      <c r="O7" s="554"/>
      <c r="P7" s="544"/>
      <c r="Q7" s="554"/>
      <c r="R7" s="284">
        <f>MAX(R$11:R70)</f>
        <v>19.399999999999999</v>
      </c>
      <c r="S7" s="554"/>
      <c r="T7" s="283">
        <f>VLOOKUP($R$7,$R$11:$Y$70,8,0)</f>
        <v>45976</v>
      </c>
      <c r="U7" s="557"/>
      <c r="V7" s="226"/>
      <c r="W7" s="535"/>
      <c r="X7" s="600" t="s">
        <v>138</v>
      </c>
      <c r="Y7" s="601"/>
      <c r="Z7" s="521"/>
      <c r="AA7" s="282" t="s">
        <v>137</v>
      </c>
      <c r="AB7" s="521"/>
      <c r="AC7" s="281" t="s">
        <v>136</v>
      </c>
      <c r="AD7" s="557"/>
      <c r="AE7" s="226"/>
      <c r="AF7" s="535"/>
      <c r="AG7" s="590">
        <f ca="1">TODAY()</f>
        <v>45988</v>
      </c>
      <c r="AH7" s="591"/>
      <c r="AI7" s="521"/>
      <c r="AJ7" s="279">
        <f>VLOOKUP($AJ$9,$AJ$11:$AY$70,16,0)</f>
        <v>45983</v>
      </c>
      <c r="AK7" s="521"/>
      <c r="AL7" s="280">
        <f>VLOOKUP($AL$9,$AL$11:$AY$70,14,0)</f>
        <v>45985</v>
      </c>
      <c r="AM7" s="521"/>
      <c r="AN7" s="279" t="s">
        <v>135</v>
      </c>
      <c r="AO7" s="521"/>
      <c r="AP7" s="279" t="s">
        <v>135</v>
      </c>
      <c r="AQ7" s="521"/>
      <c r="AR7" s="279" t="s">
        <v>134</v>
      </c>
      <c r="AS7" s="521"/>
      <c r="AT7" s="279" t="s">
        <v>134</v>
      </c>
      <c r="AU7" s="557"/>
      <c r="AV7" s="226"/>
      <c r="AW7" s="535"/>
      <c r="AX7" s="590">
        <f ca="1">TODAY()</f>
        <v>45988</v>
      </c>
      <c r="AY7" s="591"/>
      <c r="AZ7" s="521"/>
      <c r="BA7" s="278">
        <f>VLOOKUP($BA$9,$BA$11:$BE$70,5,0)</f>
        <v>45965</v>
      </c>
      <c r="BB7" s="575"/>
      <c r="BC7" s="226"/>
      <c r="BE7" s="19" t="s">
        <v>133</v>
      </c>
      <c r="BF7" s="277" t="s">
        <v>132</v>
      </c>
      <c r="BL7" s="25"/>
      <c r="BM7" s="2"/>
      <c r="BO7" s="2"/>
      <c r="BP7" s="2"/>
      <c r="BQ7" s="25"/>
    </row>
    <row r="8" spans="1:71" ht="5.25" customHeight="1">
      <c r="A8" s="223"/>
      <c r="B8" s="535"/>
      <c r="C8" s="541"/>
      <c r="D8" s="550"/>
      <c r="E8" s="545"/>
      <c r="F8" s="276"/>
      <c r="G8" s="258"/>
      <c r="H8" s="275"/>
      <c r="I8" s="258"/>
      <c r="J8" s="548"/>
      <c r="K8" s="521"/>
      <c r="L8" s="555"/>
      <c r="M8" s="554"/>
      <c r="N8" s="553"/>
      <c r="O8" s="554"/>
      <c r="P8" s="548"/>
      <c r="Q8" s="554"/>
      <c r="R8" s="555"/>
      <c r="S8" s="554"/>
      <c r="T8" s="553"/>
      <c r="U8" s="557"/>
      <c r="V8" s="226"/>
      <c r="W8" s="535"/>
      <c r="X8" s="541"/>
      <c r="Y8" s="550"/>
      <c r="Z8" s="521"/>
      <c r="AA8" s="564"/>
      <c r="AB8" s="521"/>
      <c r="AC8" s="565"/>
      <c r="AD8" s="557"/>
      <c r="AE8" s="226"/>
      <c r="AF8" s="535"/>
      <c r="AG8" s="541"/>
      <c r="AH8" s="550"/>
      <c r="AI8" s="521"/>
      <c r="AJ8" s="572"/>
      <c r="AK8" s="521"/>
      <c r="AL8" s="569"/>
      <c r="AM8" s="521"/>
      <c r="AN8" s="569"/>
      <c r="AO8" s="521"/>
      <c r="AP8" s="569"/>
      <c r="AQ8" s="521"/>
      <c r="AR8" s="569"/>
      <c r="AS8" s="521"/>
      <c r="AT8" s="569"/>
      <c r="AU8" s="557"/>
      <c r="AV8" s="226"/>
      <c r="AW8" s="535"/>
      <c r="AX8" s="541"/>
      <c r="AY8" s="550"/>
      <c r="AZ8" s="521"/>
      <c r="BA8" s="569"/>
      <c r="BB8" s="575"/>
      <c r="BC8" s="226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535"/>
      <c r="C9" s="602"/>
      <c r="D9" s="603"/>
      <c r="E9" s="549"/>
      <c r="F9" s="274" t="s">
        <v>42</v>
      </c>
      <c r="G9" s="258"/>
      <c r="H9" s="273" t="e">
        <f>VLOOKUP($F$7,$F$11:$T$70,3,0)</f>
        <v>#N/A</v>
      </c>
      <c r="I9" s="258"/>
      <c r="J9" s="271" t="s">
        <v>130</v>
      </c>
      <c r="K9" s="258"/>
      <c r="L9" s="272" t="s">
        <v>131</v>
      </c>
      <c r="M9" s="554"/>
      <c r="N9" s="269" t="e">
        <f>VLOOKUP($L$7,$L$11:$N$49,3,0)</f>
        <v>#N/A</v>
      </c>
      <c r="O9" s="554"/>
      <c r="P9" s="271" t="s">
        <v>130</v>
      </c>
      <c r="Q9" s="554"/>
      <c r="R9" s="270" t="s">
        <v>48</v>
      </c>
      <c r="S9" s="554"/>
      <c r="T9" s="269">
        <f>VLOOKUP($R$7,$R$11:$Y$70,8,0)</f>
        <v>45976</v>
      </c>
      <c r="U9" s="557"/>
      <c r="V9" s="226"/>
      <c r="W9" s="535"/>
      <c r="X9" s="268">
        <f>BM79</f>
        <v>67.7</v>
      </c>
      <c r="Y9" s="268" t="s">
        <v>48</v>
      </c>
      <c r="Z9" s="521"/>
      <c r="AA9" s="267">
        <f>MAX($AA$11:$AA$70)</f>
        <v>39.6</v>
      </c>
      <c r="AB9" s="521"/>
      <c r="AC9" s="266">
        <f>VLOOKUP($AA$9,$AA$11:$AH$70,8,0)</f>
        <v>45966</v>
      </c>
      <c r="AD9" s="557"/>
      <c r="AE9" s="226"/>
      <c r="AF9" s="535"/>
      <c r="AG9" s="265">
        <f>$BO$77</f>
        <v>631</v>
      </c>
      <c r="AH9" s="264" t="s">
        <v>32</v>
      </c>
      <c r="AI9" s="521"/>
      <c r="AJ9" s="263">
        <f>MAX($AJ$11:$AJ$70)</f>
        <v>21.2</v>
      </c>
      <c r="AK9" s="521"/>
      <c r="AL9" s="262">
        <f>MAX($AL$11:AL$70)</f>
        <v>0.59375</v>
      </c>
      <c r="AM9" s="521"/>
      <c r="AN9" s="261" t="s">
        <v>129</v>
      </c>
      <c r="AO9" s="521"/>
      <c r="AP9" s="261" t="s">
        <v>128</v>
      </c>
      <c r="AQ9" s="521"/>
      <c r="AR9" s="261" t="s">
        <v>127</v>
      </c>
      <c r="AS9" s="521"/>
      <c r="AT9" s="261" t="s">
        <v>126</v>
      </c>
      <c r="AU9" s="557"/>
      <c r="AV9" s="226"/>
      <c r="AW9" s="535"/>
      <c r="AX9" s="260" t="s">
        <v>32</v>
      </c>
      <c r="AY9" s="259">
        <f>$BR$77+$BA$5</f>
        <v>139.42222222222225</v>
      </c>
      <c r="AZ9" s="521"/>
      <c r="BA9" s="257">
        <f>MAX($BA$11:$BA$70)</f>
        <v>0.35000000000000003</v>
      </c>
      <c r="BB9" s="575"/>
      <c r="BC9" s="226"/>
      <c r="BE9" s="19" t="s">
        <v>125</v>
      </c>
      <c r="BF9" s="256" t="s">
        <v>124</v>
      </c>
      <c r="BL9" s="2" t="s">
        <v>123</v>
      </c>
      <c r="BM9" s="255" t="s">
        <v>122</v>
      </c>
      <c r="BS9" s="25"/>
    </row>
    <row r="10" spans="1:71" ht="25.5" customHeight="1" thickBot="1">
      <c r="A10" s="223"/>
      <c r="B10" s="536"/>
      <c r="C10" s="515"/>
      <c r="D10" s="510"/>
      <c r="E10" s="537"/>
      <c r="F10" s="537"/>
      <c r="G10" s="537"/>
      <c r="H10" s="537"/>
      <c r="I10" s="537"/>
      <c r="J10" s="538"/>
      <c r="K10" s="510"/>
      <c r="L10" s="537"/>
      <c r="M10" s="537"/>
      <c r="N10" s="537"/>
      <c r="O10" s="537"/>
      <c r="P10" s="538"/>
      <c r="Q10" s="537"/>
      <c r="R10" s="537"/>
      <c r="S10" s="537"/>
      <c r="T10" s="537"/>
      <c r="U10" s="539"/>
      <c r="V10" s="225"/>
      <c r="W10" s="536"/>
      <c r="X10" s="515"/>
      <c r="Y10" s="510"/>
      <c r="Z10" s="510"/>
      <c r="AA10" s="510"/>
      <c r="AB10" s="510"/>
      <c r="AC10" s="510"/>
      <c r="AD10" s="539"/>
      <c r="AE10" s="225"/>
      <c r="AF10" s="536"/>
      <c r="AG10" s="515"/>
      <c r="AH10" s="510"/>
      <c r="AI10" s="510"/>
      <c r="AJ10" s="510"/>
      <c r="AK10" s="510"/>
      <c r="AL10" s="523"/>
      <c r="AM10" s="510"/>
      <c r="AN10" s="523"/>
      <c r="AO10" s="510"/>
      <c r="AP10" s="523"/>
      <c r="AQ10" s="510"/>
      <c r="AR10" s="523"/>
      <c r="AS10" s="510"/>
      <c r="AT10" s="523"/>
      <c r="AU10" s="539"/>
      <c r="AV10" s="226"/>
      <c r="AW10" s="536"/>
      <c r="AX10" s="515"/>
      <c r="AY10" s="510"/>
      <c r="AZ10" s="510"/>
      <c r="BA10" s="523"/>
      <c r="BB10" s="540"/>
      <c r="BC10" s="225"/>
      <c r="BD10" s="20"/>
      <c r="BE10" s="254"/>
      <c r="BF10" s="253"/>
      <c r="BH10" s="252" t="s">
        <v>121</v>
      </c>
      <c r="BI10" s="251" t="s">
        <v>120</v>
      </c>
      <c r="BJ10" s="250"/>
      <c r="BK10" s="250"/>
      <c r="BL10" s="250"/>
      <c r="BM10" s="249"/>
      <c r="BN10" s="249"/>
      <c r="BO10" s="248"/>
      <c r="BP10" s="248"/>
      <c r="BQ10" s="247"/>
      <c r="BS10" s="25"/>
    </row>
    <row r="11" spans="1:71" ht="27" customHeight="1" thickTop="1">
      <c r="A11" s="223"/>
      <c r="B11" s="536"/>
      <c r="C11" s="233" t="str">
        <f>PROPER(TEXT(D11,"JJJJ"))</f>
        <v>Samedi</v>
      </c>
      <c r="D11" s="232">
        <v>45962</v>
      </c>
      <c r="E11" s="537"/>
      <c r="F11" s="236"/>
      <c r="G11" s="234"/>
      <c r="H11" s="235"/>
      <c r="I11" s="234"/>
      <c r="J11" s="516" t="str">
        <f>IF(OR($L$1="",$L$11=""),"",IF($L$11&gt;$L$1,"»",IF($L$11&lt;$L$1,"¼","¹º")))</f>
        <v>»</v>
      </c>
      <c r="K11" s="517"/>
      <c r="L11" s="518">
        <v>12.3</v>
      </c>
      <c r="M11" s="517"/>
      <c r="N11" s="511">
        <v>0.34166666666666701</v>
      </c>
      <c r="O11" s="517"/>
      <c r="P11" s="516" t="str">
        <f>IF(OR($R$1="",$R$11=""),"",IF($R$11&gt;$R$1,"»",IF($R$11&lt;$R$1,"¼","¹º")))</f>
        <v>¼</v>
      </c>
      <c r="Q11" s="517"/>
      <c r="R11" s="518">
        <v>17</v>
      </c>
      <c r="S11" s="517"/>
      <c r="T11" s="511">
        <v>0.59375</v>
      </c>
      <c r="U11" s="539"/>
      <c r="V11" s="231"/>
      <c r="W11" s="536"/>
      <c r="X11" s="513" t="str">
        <f>$C11</f>
        <v>Samedi</v>
      </c>
      <c r="Y11" s="514">
        <f>$D11</f>
        <v>45962</v>
      </c>
      <c r="Z11" s="510"/>
      <c r="AA11" s="522">
        <v>23.8</v>
      </c>
      <c r="AB11" s="510"/>
      <c r="AC11" s="511">
        <v>0.32569444444444401</v>
      </c>
      <c r="AD11" s="539"/>
      <c r="AE11" s="231"/>
      <c r="AF11" s="536"/>
      <c r="AG11" s="513" t="str">
        <f>$C11</f>
        <v>Samedi</v>
      </c>
      <c r="AH11" s="514">
        <f>$D11</f>
        <v>45962</v>
      </c>
      <c r="AI11" s="510"/>
      <c r="AJ11" s="509">
        <v>10.9</v>
      </c>
      <c r="AK11" s="510"/>
      <c r="AL11" s="511">
        <v>0.2986111111111111</v>
      </c>
      <c r="AM11" s="510"/>
      <c r="AN11" s="511">
        <v>2.8472222222222222E-2</v>
      </c>
      <c r="AO11" s="510"/>
      <c r="AP11" s="511">
        <v>0.22500000000000001</v>
      </c>
      <c r="AQ11" s="510"/>
      <c r="AR11" s="511">
        <v>0</v>
      </c>
      <c r="AS11" s="510"/>
      <c r="AT11" s="511">
        <v>4.5138888888888888E-2</v>
      </c>
      <c r="AU11" s="540"/>
      <c r="AV11" s="226"/>
      <c r="AW11" s="536"/>
      <c r="AX11" s="513" t="str">
        <f>$C11</f>
        <v>Samedi</v>
      </c>
      <c r="AY11" s="514">
        <f>$D11</f>
        <v>45962</v>
      </c>
      <c r="AZ11" s="510"/>
      <c r="BA11" s="511">
        <v>0.22916666666666666</v>
      </c>
      <c r="BB11" s="540"/>
      <c r="BC11" s="231"/>
      <c r="BD11" s="20">
        <v>23</v>
      </c>
      <c r="BE11" s="230">
        <f>D11</f>
        <v>45962</v>
      </c>
      <c r="BF11" s="229" t="str">
        <f>$C11</f>
        <v>Samedi</v>
      </c>
    </row>
    <row r="12" spans="1:71" ht="6" customHeight="1">
      <c r="A12" s="223"/>
      <c r="B12" s="536"/>
      <c r="C12" s="515"/>
      <c r="D12" s="510"/>
      <c r="E12" s="537"/>
      <c r="F12" s="228"/>
      <c r="G12" s="234"/>
      <c r="H12" s="234"/>
      <c r="I12" s="234"/>
      <c r="J12" s="519"/>
      <c r="K12" s="517"/>
      <c r="L12" s="510"/>
      <c r="M12" s="517"/>
      <c r="N12" s="517"/>
      <c r="O12" s="517"/>
      <c r="P12" s="519"/>
      <c r="Q12" s="517"/>
      <c r="R12" s="510"/>
      <c r="S12" s="517"/>
      <c r="T12" s="517"/>
      <c r="U12" s="539"/>
      <c r="V12" s="231"/>
      <c r="W12" s="536"/>
      <c r="X12" s="515"/>
      <c r="Y12" s="510"/>
      <c r="Z12" s="510"/>
      <c r="AA12" s="510"/>
      <c r="AB12" s="510"/>
      <c r="AC12" s="523"/>
      <c r="AD12" s="539"/>
      <c r="AE12" s="231"/>
      <c r="AF12" s="536"/>
      <c r="AG12" s="515"/>
      <c r="AH12" s="510"/>
      <c r="AI12" s="510"/>
      <c r="AJ12" s="512"/>
      <c r="AK12" s="510"/>
      <c r="AL12" s="510"/>
      <c r="AM12" s="510"/>
      <c r="AN12" s="510"/>
      <c r="AO12" s="510"/>
      <c r="AP12" s="510"/>
      <c r="AQ12" s="510"/>
      <c r="AR12" s="510"/>
      <c r="AS12" s="510"/>
      <c r="AT12" s="510"/>
      <c r="AU12" s="540"/>
      <c r="AV12" s="226"/>
      <c r="AW12" s="536"/>
      <c r="AX12" s="515"/>
      <c r="AY12" s="510"/>
      <c r="AZ12" s="510"/>
      <c r="BA12" s="523"/>
      <c r="BB12" s="540"/>
      <c r="BC12" s="231"/>
      <c r="BD12" s="20"/>
      <c r="BE12" s="238"/>
      <c r="BF12" s="237"/>
    </row>
    <row r="13" spans="1:71" ht="27" customHeight="1">
      <c r="A13" s="223"/>
      <c r="B13" s="536"/>
      <c r="C13" s="233" t="str">
        <f>PROPER(TEXT(D13,"JJJJ"))</f>
        <v>Dimanche</v>
      </c>
      <c r="D13" s="232">
        <f>$D11+1</f>
        <v>45963</v>
      </c>
      <c r="E13" s="537"/>
      <c r="F13" s="236"/>
      <c r="G13" s="234"/>
      <c r="H13" s="235"/>
      <c r="I13" s="234"/>
      <c r="J13" s="516" t="str">
        <f>IF(OR(L11="",L13=""),"",IF(L13&gt;L11,"»",IF(L13&lt;L11,"¼","¹º")))</f>
        <v>¼</v>
      </c>
      <c r="K13" s="517"/>
      <c r="L13" s="518">
        <v>10.7</v>
      </c>
      <c r="M13" s="517"/>
      <c r="N13" s="511">
        <v>0.29513888888888901</v>
      </c>
      <c r="O13" s="517"/>
      <c r="P13" s="516" t="str">
        <f>IF(OR(R11="",R13=""),"",IF(R13&gt;R11,"»",IF(R13&lt;R11,"¼","¹º")))</f>
        <v>¼</v>
      </c>
      <c r="Q13" s="517"/>
      <c r="R13" s="518">
        <v>15.9</v>
      </c>
      <c r="S13" s="517"/>
      <c r="T13" s="511">
        <v>0.55972222222222201</v>
      </c>
      <c r="U13" s="539"/>
      <c r="V13" s="231"/>
      <c r="W13" s="536"/>
      <c r="X13" s="513" t="str">
        <f>$C13</f>
        <v>Dimanche</v>
      </c>
      <c r="Y13" s="514">
        <f>$D13</f>
        <v>45963</v>
      </c>
      <c r="Z13" s="510"/>
      <c r="AA13" s="522">
        <v>32</v>
      </c>
      <c r="AB13" s="510"/>
      <c r="AC13" s="511">
        <v>0.39930555555555602</v>
      </c>
      <c r="AD13" s="539"/>
      <c r="AE13" s="231"/>
      <c r="AF13" s="536"/>
      <c r="AG13" s="513" t="str">
        <f>$C13</f>
        <v>Dimanche</v>
      </c>
      <c r="AH13" s="514">
        <f>$D13</f>
        <v>45963</v>
      </c>
      <c r="AI13" s="510"/>
      <c r="AJ13" s="509">
        <v>6.9</v>
      </c>
      <c r="AK13" s="510"/>
      <c r="AL13" s="511">
        <v>0.23541666666666669</v>
      </c>
      <c r="AM13" s="510"/>
      <c r="AN13" s="511">
        <v>0.18194444444444444</v>
      </c>
      <c r="AO13" s="510"/>
      <c r="AP13" s="511">
        <v>5.3472222222222227E-2</v>
      </c>
      <c r="AQ13" s="510"/>
      <c r="AR13" s="511">
        <v>0</v>
      </c>
      <c r="AS13" s="510"/>
      <c r="AT13" s="511">
        <v>0</v>
      </c>
      <c r="AU13" s="540"/>
      <c r="AV13" s="226"/>
      <c r="AW13" s="536"/>
      <c r="AX13" s="513" t="str">
        <f>$C13</f>
        <v>Dimanche</v>
      </c>
      <c r="AY13" s="514">
        <f>$D13</f>
        <v>45963</v>
      </c>
      <c r="AZ13" s="510"/>
      <c r="BA13" s="511">
        <v>0.2722222222222222</v>
      </c>
      <c r="BB13" s="540"/>
      <c r="BC13" s="231"/>
      <c r="BD13" s="20">
        <v>20</v>
      </c>
      <c r="BE13" s="230">
        <f>D13</f>
        <v>45963</v>
      </c>
      <c r="BF13" s="229" t="str">
        <f>$C13</f>
        <v>Dimanche</v>
      </c>
    </row>
    <row r="14" spans="1:71" ht="22.5" customHeight="1">
      <c r="A14" s="223"/>
      <c r="B14" s="586"/>
      <c r="C14" s="521"/>
      <c r="D14" s="521"/>
      <c r="E14" s="521"/>
      <c r="F14" s="508"/>
      <c r="G14" s="508"/>
      <c r="H14" s="508"/>
      <c r="I14" s="508"/>
      <c r="J14" s="520"/>
      <c r="K14" s="521"/>
      <c r="L14" s="521"/>
      <c r="M14" s="521"/>
      <c r="N14" s="521"/>
      <c r="O14" s="521"/>
      <c r="P14" s="520"/>
      <c r="Q14" s="521"/>
      <c r="R14" s="521"/>
      <c r="S14" s="521"/>
      <c r="T14" s="521"/>
      <c r="U14" s="575"/>
      <c r="V14" s="245"/>
      <c r="W14" s="521"/>
      <c r="X14" s="521"/>
      <c r="Y14" s="521"/>
      <c r="Z14" s="521"/>
      <c r="AA14" s="521"/>
      <c r="AB14" s="521"/>
      <c r="AC14" s="521"/>
      <c r="AD14" s="521"/>
      <c r="AE14" s="245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1"/>
      <c r="AT14" s="521"/>
      <c r="AU14" s="521"/>
      <c r="AV14" s="246"/>
      <c r="AW14" s="521"/>
      <c r="AX14" s="521"/>
      <c r="AY14" s="521"/>
      <c r="AZ14" s="521"/>
      <c r="BA14" s="521"/>
      <c r="BB14" s="575"/>
      <c r="BC14" s="223"/>
      <c r="BE14" s="242"/>
      <c r="BF14" s="244"/>
    </row>
    <row r="15" spans="1:71" ht="27" customHeight="1">
      <c r="A15" s="223"/>
      <c r="B15" s="536"/>
      <c r="C15" s="513" t="str">
        <f>PROPER(TEXT(D15,"JJJJ"))</f>
        <v>Lundi</v>
      </c>
      <c r="D15" s="514">
        <f>$D13+1</f>
        <v>45964</v>
      </c>
      <c r="E15" s="537"/>
      <c r="F15" s="236"/>
      <c r="G15" s="234"/>
      <c r="H15" s="235"/>
      <c r="I15" s="234"/>
      <c r="J15" s="516" t="str">
        <f>IF(OR(L13="",L15=""),"",IF(L15&gt;L13,"»",IF(L15&lt;L13,"¼","¹º")))</f>
        <v>»</v>
      </c>
      <c r="K15" s="517"/>
      <c r="L15" s="518">
        <v>12.4</v>
      </c>
      <c r="M15" s="517"/>
      <c r="N15" s="511">
        <v>0.32291666666666702</v>
      </c>
      <c r="O15" s="517"/>
      <c r="P15" s="516" t="str">
        <f>IF(OR(R13="",R15=""),"",IF(R15&gt;R13,"»",IF(R15&lt;R13,"¼","¹º")))</f>
        <v>»</v>
      </c>
      <c r="Q15" s="517"/>
      <c r="R15" s="518">
        <v>18.3</v>
      </c>
      <c r="S15" s="517"/>
      <c r="T15" s="511">
        <v>0.52916666666666701</v>
      </c>
      <c r="U15" s="576"/>
      <c r="V15" s="231"/>
      <c r="W15" s="536"/>
      <c r="X15" s="513" t="str">
        <f>$C15</f>
        <v>Lundi</v>
      </c>
      <c r="Y15" s="514">
        <f>$D15</f>
        <v>45964</v>
      </c>
      <c r="Z15" s="510"/>
      <c r="AA15" s="522">
        <v>18</v>
      </c>
      <c r="AB15" s="510"/>
      <c r="AC15" s="511">
        <v>0.19166666666666701</v>
      </c>
      <c r="AD15" s="539"/>
      <c r="AE15" s="231"/>
      <c r="AF15" s="536"/>
      <c r="AG15" s="513" t="str">
        <f>$C15</f>
        <v>Lundi</v>
      </c>
      <c r="AH15" s="514">
        <f>$D15</f>
        <v>45964</v>
      </c>
      <c r="AI15" s="510"/>
      <c r="AJ15" s="509">
        <v>0.3</v>
      </c>
      <c r="AK15" s="510"/>
      <c r="AL15" s="511">
        <v>4.2361111111111106E-2</v>
      </c>
      <c r="AM15" s="510"/>
      <c r="AN15" s="511">
        <v>4.2361111111111106E-2</v>
      </c>
      <c r="AO15" s="510"/>
      <c r="AP15" s="511">
        <v>0</v>
      </c>
      <c r="AQ15" s="510"/>
      <c r="AR15" s="511">
        <v>0</v>
      </c>
      <c r="AS15" s="510"/>
      <c r="AT15" s="511">
        <v>0</v>
      </c>
      <c r="AU15" s="540"/>
      <c r="AV15" s="226"/>
      <c r="AW15" s="536"/>
      <c r="AX15" s="513" t="str">
        <f>$C15</f>
        <v>Lundi</v>
      </c>
      <c r="AY15" s="514">
        <f>$D15</f>
        <v>45964</v>
      </c>
      <c r="AZ15" s="510"/>
      <c r="BA15" s="511">
        <v>0.34583333333333338</v>
      </c>
      <c r="BB15" s="540"/>
      <c r="BC15" s="231"/>
      <c r="BD15" s="20">
        <v>21</v>
      </c>
      <c r="BE15" s="230">
        <f>D15</f>
        <v>45964</v>
      </c>
      <c r="BF15" s="229" t="str">
        <f>$C15</f>
        <v>Lundi</v>
      </c>
    </row>
    <row r="16" spans="1:71" ht="6" customHeight="1">
      <c r="A16" s="223"/>
      <c r="B16" s="536"/>
      <c r="C16" s="515"/>
      <c r="D16" s="510"/>
      <c r="E16" s="537"/>
      <c r="F16" s="234"/>
      <c r="G16" s="234"/>
      <c r="H16" s="234"/>
      <c r="I16" s="234"/>
      <c r="J16" s="519"/>
      <c r="K16" s="517"/>
      <c r="L16" s="517"/>
      <c r="M16" s="517"/>
      <c r="N16" s="517"/>
      <c r="O16" s="517"/>
      <c r="P16" s="519"/>
      <c r="Q16" s="517"/>
      <c r="R16" s="517"/>
      <c r="S16" s="517"/>
      <c r="T16" s="517"/>
      <c r="U16" s="539"/>
      <c r="V16" s="225"/>
      <c r="W16" s="536"/>
      <c r="X16" s="515"/>
      <c r="Y16" s="510"/>
      <c r="Z16" s="510"/>
      <c r="AA16" s="510"/>
      <c r="AB16" s="510"/>
      <c r="AC16" s="523"/>
      <c r="AD16" s="539"/>
      <c r="AE16" s="225"/>
      <c r="AF16" s="536"/>
      <c r="AG16" s="515"/>
      <c r="AH16" s="510"/>
      <c r="AI16" s="510"/>
      <c r="AJ16" s="512"/>
      <c r="AK16" s="510"/>
      <c r="AL16" s="523"/>
      <c r="AM16" s="510"/>
      <c r="AN16" s="523"/>
      <c r="AO16" s="510"/>
      <c r="AP16" s="523"/>
      <c r="AQ16" s="510"/>
      <c r="AR16" s="523"/>
      <c r="AS16" s="510"/>
      <c r="AT16" s="523"/>
      <c r="AU16" s="540"/>
      <c r="AV16" s="226"/>
      <c r="AW16" s="536"/>
      <c r="AX16" s="515"/>
      <c r="AY16" s="510"/>
      <c r="AZ16" s="510"/>
      <c r="BA16" s="523"/>
      <c r="BB16" s="540"/>
      <c r="BC16" s="225"/>
      <c r="BD16" s="20"/>
      <c r="BE16" s="242"/>
      <c r="BF16" s="241"/>
    </row>
    <row r="17" spans="1:58" ht="27" customHeight="1">
      <c r="A17" s="223"/>
      <c r="B17" s="536"/>
      <c r="C17" s="513" t="str">
        <f>PROPER(TEXT(D17,"JJJJ"))</f>
        <v>Mardi</v>
      </c>
      <c r="D17" s="514">
        <f>$D15+1</f>
        <v>45965</v>
      </c>
      <c r="E17" s="537"/>
      <c r="F17" s="236"/>
      <c r="G17" s="234"/>
      <c r="H17" s="235"/>
      <c r="I17" s="234"/>
      <c r="J17" s="516" t="str">
        <f>IF(OR(L15="",L17=""),"",IF(L17&gt;L15,"»",IF(L17&lt;L15,"¼","¹º")))</f>
        <v>¼</v>
      </c>
      <c r="K17" s="517"/>
      <c r="L17" s="518">
        <v>12</v>
      </c>
      <c r="M17" s="517"/>
      <c r="N17" s="511">
        <v>0.31805555555555598</v>
      </c>
      <c r="O17" s="517"/>
      <c r="P17" s="516" t="str">
        <f>IF(OR(R15="",R17=""),"",IF(R17&gt;R15,"»",IF(R17&lt;R15,"¼","¹º")))</f>
        <v>¼</v>
      </c>
      <c r="Q17" s="517"/>
      <c r="R17" s="518">
        <v>17</v>
      </c>
      <c r="S17" s="517"/>
      <c r="T17" s="511">
        <v>0.57083333333333297</v>
      </c>
      <c r="U17" s="539"/>
      <c r="V17" s="231"/>
      <c r="W17" s="536"/>
      <c r="X17" s="513" t="str">
        <f>$C17</f>
        <v>Mardi</v>
      </c>
      <c r="Y17" s="514">
        <f>$D17</f>
        <v>45965</v>
      </c>
      <c r="Z17" s="510"/>
      <c r="AA17" s="522">
        <v>24.8</v>
      </c>
      <c r="AB17" s="510"/>
      <c r="AC17" s="511">
        <v>0.26944444444444399</v>
      </c>
      <c r="AD17" s="539"/>
      <c r="AE17" s="231"/>
      <c r="AF17" s="536"/>
      <c r="AG17" s="513" t="str">
        <f>$C17</f>
        <v>Mardi</v>
      </c>
      <c r="AH17" s="514">
        <f>$D17</f>
        <v>45965</v>
      </c>
      <c r="AI17" s="510"/>
      <c r="AJ17" s="509">
        <v>0</v>
      </c>
      <c r="AK17" s="510"/>
      <c r="AL17" s="511">
        <v>0</v>
      </c>
      <c r="AM17" s="510"/>
      <c r="AN17" s="511">
        <v>0</v>
      </c>
      <c r="AO17" s="510"/>
      <c r="AP17" s="511">
        <v>0</v>
      </c>
      <c r="AQ17" s="510"/>
      <c r="AR17" s="511">
        <v>0</v>
      </c>
      <c r="AS17" s="510"/>
      <c r="AT17" s="511">
        <v>0</v>
      </c>
      <c r="AU17" s="540"/>
      <c r="AV17" s="226"/>
      <c r="AW17" s="536"/>
      <c r="AX17" s="513" t="str">
        <f>$C17</f>
        <v>Mardi</v>
      </c>
      <c r="AY17" s="514">
        <f>$D17</f>
        <v>45965</v>
      </c>
      <c r="AZ17" s="510"/>
      <c r="BA17" s="511">
        <v>0.35000000000000003</v>
      </c>
      <c r="BB17" s="540"/>
      <c r="BC17" s="231"/>
      <c r="BD17" s="20">
        <v>22</v>
      </c>
      <c r="BE17" s="230">
        <f>D17</f>
        <v>45965</v>
      </c>
      <c r="BF17" s="229" t="str">
        <f>$C17</f>
        <v>Mardi</v>
      </c>
    </row>
    <row r="18" spans="1:58" ht="6" customHeight="1">
      <c r="A18" s="223"/>
      <c r="B18" s="536"/>
      <c r="C18" s="515"/>
      <c r="D18" s="510"/>
      <c r="E18" s="537"/>
      <c r="F18" s="234"/>
      <c r="G18" s="234"/>
      <c r="H18" s="234"/>
      <c r="I18" s="234"/>
      <c r="J18" s="519"/>
      <c r="K18" s="517"/>
      <c r="L18" s="517"/>
      <c r="M18" s="517"/>
      <c r="N18" s="517"/>
      <c r="O18" s="517"/>
      <c r="P18" s="519"/>
      <c r="Q18" s="517"/>
      <c r="R18" s="517"/>
      <c r="S18" s="517"/>
      <c r="T18" s="517"/>
      <c r="U18" s="539"/>
      <c r="V18" s="225"/>
      <c r="W18" s="536"/>
      <c r="X18" s="515"/>
      <c r="Y18" s="510"/>
      <c r="Z18" s="510"/>
      <c r="AA18" s="510"/>
      <c r="AB18" s="510"/>
      <c r="AC18" s="523"/>
      <c r="AD18" s="539"/>
      <c r="AE18" s="225"/>
      <c r="AF18" s="536"/>
      <c r="AG18" s="515"/>
      <c r="AH18" s="510"/>
      <c r="AI18" s="510"/>
      <c r="AJ18" s="512"/>
      <c r="AK18" s="510"/>
      <c r="AL18" s="523"/>
      <c r="AM18" s="510"/>
      <c r="AN18" s="523"/>
      <c r="AO18" s="510"/>
      <c r="AP18" s="523"/>
      <c r="AQ18" s="510"/>
      <c r="AR18" s="523"/>
      <c r="AS18" s="510"/>
      <c r="AT18" s="523"/>
      <c r="AU18" s="540"/>
      <c r="AV18" s="226"/>
      <c r="AW18" s="536"/>
      <c r="AX18" s="515"/>
      <c r="AY18" s="510"/>
      <c r="AZ18" s="510"/>
      <c r="BA18" s="523"/>
      <c r="BB18" s="540"/>
      <c r="BC18" s="225"/>
      <c r="BD18" s="20"/>
      <c r="BE18" s="242"/>
      <c r="BF18" s="241"/>
    </row>
    <row r="19" spans="1:58" ht="27" customHeight="1">
      <c r="A19" s="223"/>
      <c r="B19" s="536"/>
      <c r="C19" s="513" t="str">
        <f>PROPER(TEXT(D19,"JJJJ"))</f>
        <v>Mercredi</v>
      </c>
      <c r="D19" s="514">
        <f>$D17+1</f>
        <v>45966</v>
      </c>
      <c r="E19" s="537"/>
      <c r="F19" s="236"/>
      <c r="G19" s="234"/>
      <c r="H19" s="235"/>
      <c r="I19" s="234"/>
      <c r="J19" s="516" t="str">
        <f>IF(OR(L17="",L19=""),"",IF(L19&gt;L17,"»",IF(L19&lt;L17,"¼","¹º")))</f>
        <v>»</v>
      </c>
      <c r="K19" s="517"/>
      <c r="L19" s="518">
        <v>14.9</v>
      </c>
      <c r="M19" s="517"/>
      <c r="N19" s="511">
        <v>0.16250000000000001</v>
      </c>
      <c r="O19" s="517"/>
      <c r="P19" s="516" t="str">
        <f>IF(OR(R17="",R19=""),"",IF(R19&gt;R17,"»",IF(R19&lt;R17,"¼","¹º")))</f>
        <v>»</v>
      </c>
      <c r="Q19" s="517"/>
      <c r="R19" s="518">
        <v>18.2</v>
      </c>
      <c r="S19" s="517"/>
      <c r="T19" s="511">
        <v>0.874305555555556</v>
      </c>
      <c r="U19" s="539"/>
      <c r="V19" s="231"/>
      <c r="W19" s="536"/>
      <c r="X19" s="513" t="str">
        <f>$C19</f>
        <v>Mercredi</v>
      </c>
      <c r="Y19" s="514">
        <f>$D19</f>
        <v>45966</v>
      </c>
      <c r="Z19" s="510"/>
      <c r="AA19" s="522">
        <v>39.6</v>
      </c>
      <c r="AB19" s="510"/>
      <c r="AC19" s="511">
        <v>0.41458333333333303</v>
      </c>
      <c r="AD19" s="539"/>
      <c r="AE19" s="231"/>
      <c r="AF19" s="536"/>
      <c r="AG19" s="513" t="str">
        <f>$C19</f>
        <v>Mercredi</v>
      </c>
      <c r="AH19" s="514">
        <f>$D19</f>
        <v>45966</v>
      </c>
      <c r="AI19" s="510"/>
      <c r="AJ19" s="509">
        <v>0</v>
      </c>
      <c r="AK19" s="510"/>
      <c r="AL19" s="511">
        <v>0</v>
      </c>
      <c r="AM19" s="510"/>
      <c r="AN19" s="511">
        <v>0</v>
      </c>
      <c r="AO19" s="510"/>
      <c r="AP19" s="511">
        <v>0</v>
      </c>
      <c r="AQ19" s="510"/>
      <c r="AR19" s="511">
        <v>0</v>
      </c>
      <c r="AS19" s="510"/>
      <c r="AT19" s="511">
        <v>0</v>
      </c>
      <c r="AU19" s="540"/>
      <c r="AV19" s="226"/>
      <c r="AW19" s="536"/>
      <c r="AX19" s="513" t="str">
        <f>$C19</f>
        <v>Mercredi</v>
      </c>
      <c r="AY19" s="514">
        <f>$D19</f>
        <v>45966</v>
      </c>
      <c r="AZ19" s="510"/>
      <c r="BA19" s="511">
        <v>0.17013888888888887</v>
      </c>
      <c r="BB19" s="540"/>
      <c r="BC19" s="231"/>
      <c r="BD19" s="20">
        <v>23</v>
      </c>
      <c r="BE19" s="230">
        <f>D19</f>
        <v>45966</v>
      </c>
      <c r="BF19" s="229" t="str">
        <f>$C19</f>
        <v>Mercredi</v>
      </c>
    </row>
    <row r="20" spans="1:58" ht="5.25" customHeight="1">
      <c r="A20" s="223"/>
      <c r="B20" s="536"/>
      <c r="C20" s="515"/>
      <c r="D20" s="510"/>
      <c r="E20" s="537"/>
      <c r="F20" s="228"/>
      <c r="G20" s="234"/>
      <c r="H20" s="234"/>
      <c r="I20" s="234"/>
      <c r="J20" s="519"/>
      <c r="K20" s="517"/>
      <c r="L20" s="510"/>
      <c r="M20" s="517"/>
      <c r="N20" s="517"/>
      <c r="O20" s="517"/>
      <c r="P20" s="519"/>
      <c r="Q20" s="517"/>
      <c r="R20" s="510"/>
      <c r="S20" s="517"/>
      <c r="T20" s="517"/>
      <c r="U20" s="539"/>
      <c r="V20" s="231"/>
      <c r="W20" s="536"/>
      <c r="X20" s="515"/>
      <c r="Y20" s="510"/>
      <c r="Z20" s="510"/>
      <c r="AA20" s="510"/>
      <c r="AB20" s="510"/>
      <c r="AC20" s="523"/>
      <c r="AD20" s="539"/>
      <c r="AE20" s="231"/>
      <c r="AF20" s="536"/>
      <c r="AG20" s="515"/>
      <c r="AH20" s="510"/>
      <c r="AI20" s="510"/>
      <c r="AJ20" s="512"/>
      <c r="AK20" s="510"/>
      <c r="AL20" s="510"/>
      <c r="AM20" s="510"/>
      <c r="AN20" s="510"/>
      <c r="AO20" s="510"/>
      <c r="AP20" s="510"/>
      <c r="AQ20" s="510"/>
      <c r="AR20" s="510"/>
      <c r="AS20" s="510"/>
      <c r="AT20" s="510"/>
      <c r="AU20" s="540"/>
      <c r="AV20" s="226"/>
      <c r="AW20" s="536"/>
      <c r="AX20" s="515"/>
      <c r="AY20" s="510"/>
      <c r="AZ20" s="510"/>
      <c r="BA20" s="523"/>
      <c r="BB20" s="540"/>
      <c r="BC20" s="231"/>
      <c r="BD20" s="20"/>
      <c r="BE20" s="238"/>
      <c r="BF20" s="237"/>
    </row>
    <row r="21" spans="1:58" ht="27" customHeight="1">
      <c r="A21" s="223"/>
      <c r="B21" s="536"/>
      <c r="C21" s="513" t="str">
        <f>PROPER(TEXT(D21,"JJJJ"))</f>
        <v>Jeudi</v>
      </c>
      <c r="D21" s="514">
        <f>$D19+1</f>
        <v>45967</v>
      </c>
      <c r="E21" s="537"/>
      <c r="F21" s="236"/>
      <c r="G21" s="234"/>
      <c r="H21" s="235"/>
      <c r="I21" s="234"/>
      <c r="J21" s="516" t="str">
        <f>IF(OR(L19="",L21=""),"",IF(L21&gt;L19,"»",IF(L21&lt;L19,"¼","¹º")))</f>
        <v>¼</v>
      </c>
      <c r="K21" s="517"/>
      <c r="L21" s="518">
        <v>13.3</v>
      </c>
      <c r="M21" s="517"/>
      <c r="N21" s="511">
        <v>0.87152777777777801</v>
      </c>
      <c r="O21" s="517"/>
      <c r="P21" s="516" t="str">
        <f>IF(OR(R19="",R21=""),"",IF(R21&gt;R19,"»",IF(R21&lt;R19,"¼","¹º")))</f>
        <v>¼</v>
      </c>
      <c r="Q21" s="517"/>
      <c r="R21" s="518">
        <v>17.100000000000001</v>
      </c>
      <c r="S21" s="517"/>
      <c r="T21" s="511">
        <v>0.45555555555555599</v>
      </c>
      <c r="U21" s="539"/>
      <c r="V21" s="231"/>
      <c r="W21" s="536"/>
      <c r="X21" s="513" t="str">
        <f>$C21</f>
        <v>Jeudi</v>
      </c>
      <c r="Y21" s="514">
        <f>$D21</f>
        <v>45967</v>
      </c>
      <c r="Z21" s="510"/>
      <c r="AA21" s="522">
        <v>27.7</v>
      </c>
      <c r="AB21" s="510"/>
      <c r="AC21" s="511">
        <v>0.10347222222222199</v>
      </c>
      <c r="AD21" s="539"/>
      <c r="AE21" s="231"/>
      <c r="AF21" s="536"/>
      <c r="AG21" s="513" t="str">
        <f>$C21</f>
        <v>Jeudi</v>
      </c>
      <c r="AH21" s="514">
        <f>$D21</f>
        <v>45967</v>
      </c>
      <c r="AI21" s="510"/>
      <c r="AJ21" s="509">
        <v>0.1</v>
      </c>
      <c r="AK21" s="510"/>
      <c r="AL21" s="511">
        <v>4.0972222222222222E-2</v>
      </c>
      <c r="AM21" s="510"/>
      <c r="AN21" s="511">
        <v>4.0972222222222222E-2</v>
      </c>
      <c r="AO21" s="510"/>
      <c r="AP21" s="511">
        <v>0</v>
      </c>
      <c r="AQ21" s="510"/>
      <c r="AR21" s="511">
        <v>0</v>
      </c>
      <c r="AS21" s="510"/>
      <c r="AT21" s="511">
        <v>0</v>
      </c>
      <c r="AU21" s="540"/>
      <c r="AV21" s="226"/>
      <c r="AW21" s="536"/>
      <c r="AX21" s="513" t="str">
        <f>$C21</f>
        <v>Jeudi</v>
      </c>
      <c r="AY21" s="514">
        <f>$D21</f>
        <v>45967</v>
      </c>
      <c r="AZ21" s="510"/>
      <c r="BA21" s="511">
        <v>0.26041666666666669</v>
      </c>
      <c r="BB21" s="540"/>
      <c r="BC21" s="231"/>
      <c r="BD21" s="20">
        <v>24</v>
      </c>
      <c r="BE21" s="230">
        <f>D21</f>
        <v>45967</v>
      </c>
      <c r="BF21" s="229" t="str">
        <f>$C21</f>
        <v>Jeudi</v>
      </c>
    </row>
    <row r="22" spans="1:58" ht="5.25" customHeight="1">
      <c r="A22" s="223"/>
      <c r="B22" s="536"/>
      <c r="C22" s="515"/>
      <c r="D22" s="510"/>
      <c r="E22" s="537"/>
      <c r="F22" s="228"/>
      <c r="G22" s="234"/>
      <c r="H22" s="234"/>
      <c r="I22" s="234"/>
      <c r="J22" s="519"/>
      <c r="K22" s="517"/>
      <c r="L22" s="510"/>
      <c r="M22" s="517"/>
      <c r="N22" s="517"/>
      <c r="O22" s="517"/>
      <c r="P22" s="519"/>
      <c r="Q22" s="517"/>
      <c r="R22" s="510"/>
      <c r="S22" s="517"/>
      <c r="T22" s="517"/>
      <c r="U22" s="539"/>
      <c r="V22" s="231"/>
      <c r="W22" s="536"/>
      <c r="X22" s="515"/>
      <c r="Y22" s="510"/>
      <c r="Z22" s="510"/>
      <c r="AA22" s="510"/>
      <c r="AB22" s="510"/>
      <c r="AC22" s="523"/>
      <c r="AD22" s="539"/>
      <c r="AE22" s="231"/>
      <c r="AF22" s="536"/>
      <c r="AG22" s="515"/>
      <c r="AH22" s="510"/>
      <c r="AI22" s="510"/>
      <c r="AJ22" s="512"/>
      <c r="AK22" s="510"/>
      <c r="AL22" s="510"/>
      <c r="AM22" s="510"/>
      <c r="AN22" s="510"/>
      <c r="AO22" s="510"/>
      <c r="AP22" s="510"/>
      <c r="AQ22" s="510"/>
      <c r="AR22" s="510"/>
      <c r="AS22" s="510"/>
      <c r="AT22" s="510"/>
      <c r="AU22" s="540"/>
      <c r="AV22" s="226"/>
      <c r="AW22" s="536"/>
      <c r="AX22" s="515"/>
      <c r="AY22" s="510"/>
      <c r="AZ22" s="510"/>
      <c r="BA22" s="523"/>
      <c r="BB22" s="540"/>
      <c r="BC22" s="231"/>
      <c r="BD22" s="20"/>
      <c r="BE22" s="240"/>
      <c r="BF22" s="239"/>
    </row>
    <row r="23" spans="1:58" ht="27" customHeight="1">
      <c r="A23" s="223"/>
      <c r="B23" s="536"/>
      <c r="C23" s="513" t="str">
        <f>PROPER(TEXT(D23,"JJJJ"))</f>
        <v>Vendredi</v>
      </c>
      <c r="D23" s="514">
        <f>$D21+1</f>
        <v>45968</v>
      </c>
      <c r="E23" s="537"/>
      <c r="F23" s="236"/>
      <c r="G23" s="234"/>
      <c r="H23" s="235"/>
      <c r="I23" s="234"/>
      <c r="J23" s="516" t="str">
        <f>IF(OR(L21="",L23=""),"",IF(L23&gt;L21,"»",IF(L23&lt;L21,"¼","¹º")))</f>
        <v>¼</v>
      </c>
      <c r="K23" s="517"/>
      <c r="L23" s="518">
        <v>12</v>
      </c>
      <c r="M23" s="517"/>
      <c r="N23" s="511">
        <v>0.96666666666666701</v>
      </c>
      <c r="O23" s="517"/>
      <c r="P23" s="516" t="str">
        <f>IF(OR(R21="",R23=""),"",IF(R23&gt;R21,"»",IF(R23&lt;R21,"¼","¹º")))</f>
        <v>¼</v>
      </c>
      <c r="Q23" s="517"/>
      <c r="R23" s="518">
        <v>16.899999999999999</v>
      </c>
      <c r="S23" s="517"/>
      <c r="T23" s="511">
        <v>0.55625000000000002</v>
      </c>
      <c r="U23" s="539"/>
      <c r="V23" s="231"/>
      <c r="W23" s="536"/>
      <c r="X23" s="513" t="str">
        <f>$C23</f>
        <v>Vendredi</v>
      </c>
      <c r="Y23" s="514">
        <f>$D23</f>
        <v>45968</v>
      </c>
      <c r="Z23" s="510"/>
      <c r="AA23" s="522">
        <v>27.7</v>
      </c>
      <c r="AB23" s="510"/>
      <c r="AC23" s="511">
        <v>0.24027777777777801</v>
      </c>
      <c r="AD23" s="539"/>
      <c r="AE23" s="231"/>
      <c r="AF23" s="536"/>
      <c r="AG23" s="513" t="str">
        <f>$C23</f>
        <v>Vendredi</v>
      </c>
      <c r="AH23" s="514">
        <f>$D23</f>
        <v>45968</v>
      </c>
      <c r="AI23" s="510"/>
      <c r="AJ23" s="509">
        <v>9.1999999999999993</v>
      </c>
      <c r="AK23" s="510"/>
      <c r="AL23" s="511">
        <v>0.35138888888888892</v>
      </c>
      <c r="AM23" s="510"/>
      <c r="AN23" s="511">
        <v>7.013888888888889E-2</v>
      </c>
      <c r="AO23" s="510"/>
      <c r="AP23" s="511">
        <v>2.361111111111111E-2</v>
      </c>
      <c r="AQ23" s="510"/>
      <c r="AR23" s="511">
        <v>0.15486111111111112</v>
      </c>
      <c r="AS23" s="510"/>
      <c r="AT23" s="511">
        <v>0.10277777777777779</v>
      </c>
      <c r="AU23" s="540"/>
      <c r="AV23" s="226"/>
      <c r="AW23" s="536"/>
      <c r="AX23" s="513" t="str">
        <f>$C23</f>
        <v>Vendredi</v>
      </c>
      <c r="AY23" s="514">
        <f>$D23</f>
        <v>45968</v>
      </c>
      <c r="AZ23" s="510"/>
      <c r="BA23" s="511">
        <v>0.23819444444444446</v>
      </c>
      <c r="BB23" s="540"/>
      <c r="BC23" s="231"/>
      <c r="BD23" s="20">
        <v>22</v>
      </c>
      <c r="BE23" s="230">
        <f>D23</f>
        <v>45968</v>
      </c>
      <c r="BF23" s="229" t="str">
        <f>$C23</f>
        <v>Vendredi</v>
      </c>
    </row>
    <row r="24" spans="1:58" ht="5.25" customHeight="1">
      <c r="A24" s="223"/>
      <c r="B24" s="536"/>
      <c r="C24" s="515"/>
      <c r="D24" s="510"/>
      <c r="E24" s="537"/>
      <c r="F24" s="228"/>
      <c r="G24" s="234"/>
      <c r="H24" s="234"/>
      <c r="I24" s="234"/>
      <c r="J24" s="519"/>
      <c r="K24" s="517"/>
      <c r="L24" s="510"/>
      <c r="M24" s="517"/>
      <c r="N24" s="517"/>
      <c r="O24" s="517"/>
      <c r="P24" s="519"/>
      <c r="Q24" s="517"/>
      <c r="R24" s="510"/>
      <c r="S24" s="517"/>
      <c r="T24" s="517"/>
      <c r="U24" s="539"/>
      <c r="V24" s="231"/>
      <c r="W24" s="536"/>
      <c r="X24" s="515"/>
      <c r="Y24" s="510"/>
      <c r="Z24" s="510"/>
      <c r="AA24" s="510"/>
      <c r="AB24" s="510"/>
      <c r="AC24" s="523"/>
      <c r="AD24" s="539"/>
      <c r="AE24" s="231"/>
      <c r="AF24" s="536"/>
      <c r="AG24" s="515"/>
      <c r="AH24" s="510"/>
      <c r="AI24" s="510"/>
      <c r="AJ24" s="512"/>
      <c r="AK24" s="510"/>
      <c r="AL24" s="510"/>
      <c r="AM24" s="510"/>
      <c r="AN24" s="510"/>
      <c r="AO24" s="510"/>
      <c r="AP24" s="510"/>
      <c r="AQ24" s="510"/>
      <c r="AR24" s="510"/>
      <c r="AS24" s="510"/>
      <c r="AT24" s="510"/>
      <c r="AU24" s="540"/>
      <c r="AV24" s="226"/>
      <c r="AW24" s="536"/>
      <c r="AX24" s="515"/>
      <c r="AY24" s="510"/>
      <c r="AZ24" s="510"/>
      <c r="BA24" s="523"/>
      <c r="BB24" s="540"/>
      <c r="BC24" s="231"/>
      <c r="BD24" s="20"/>
      <c r="BE24" s="240"/>
      <c r="BF24" s="239"/>
    </row>
    <row r="25" spans="1:58" ht="27" customHeight="1">
      <c r="A25" s="223"/>
      <c r="B25" s="536"/>
      <c r="C25" s="513" t="str">
        <f>PROPER(TEXT(D25,"JJJJ"))</f>
        <v>Samedi</v>
      </c>
      <c r="D25" s="514">
        <f>$D23+1</f>
        <v>45969</v>
      </c>
      <c r="E25" s="537"/>
      <c r="F25" s="236"/>
      <c r="G25" s="234"/>
      <c r="H25" s="235"/>
      <c r="I25" s="234"/>
      <c r="J25" s="516" t="str">
        <f>IF(OR(L23="",L25=""),"",IF(L25&gt;L23,"»",IF(L25&lt;L23,"¼","¹º")))</f>
        <v>¼</v>
      </c>
      <c r="K25" s="517"/>
      <c r="L25" s="518">
        <v>5.9</v>
      </c>
      <c r="M25" s="517"/>
      <c r="N25" s="511">
        <v>0.33958333333333302</v>
      </c>
      <c r="O25" s="517"/>
      <c r="P25" s="516" t="str">
        <f>IF(OR(R23="",R25=""),"",IF(R25&gt;R23,"»",IF(R25&lt;R23,"¼","¹º")))</f>
        <v>¼</v>
      </c>
      <c r="Q25" s="517"/>
      <c r="R25" s="518">
        <v>15.7</v>
      </c>
      <c r="S25" s="517"/>
      <c r="T25" s="511">
        <v>0.58125000000000004</v>
      </c>
      <c r="U25" s="539"/>
      <c r="V25" s="231"/>
      <c r="W25" s="536"/>
      <c r="X25" s="513" t="str">
        <f>$C25</f>
        <v>Samedi</v>
      </c>
      <c r="Y25" s="514">
        <f>$D25</f>
        <v>45969</v>
      </c>
      <c r="Z25" s="510"/>
      <c r="AA25" s="522">
        <v>15.8</v>
      </c>
      <c r="AB25" s="510"/>
      <c r="AC25" s="511">
        <v>0.60902777777777795</v>
      </c>
      <c r="AD25" s="539"/>
      <c r="AE25" s="231"/>
      <c r="AF25" s="536"/>
      <c r="AG25" s="513" t="str">
        <f>$C25</f>
        <v>Samedi</v>
      </c>
      <c r="AH25" s="514">
        <f>$D25</f>
        <v>45969</v>
      </c>
      <c r="AI25" s="510"/>
      <c r="AJ25" s="509">
        <v>0.1</v>
      </c>
      <c r="AK25" s="510"/>
      <c r="AL25" s="511">
        <v>4.0972222222222222E-2</v>
      </c>
      <c r="AM25" s="510"/>
      <c r="AN25" s="511">
        <v>4.0972222222222222E-2</v>
      </c>
      <c r="AO25" s="510"/>
      <c r="AP25" s="511">
        <v>0</v>
      </c>
      <c r="AQ25" s="510"/>
      <c r="AR25" s="511">
        <v>0</v>
      </c>
      <c r="AS25" s="510"/>
      <c r="AT25" s="511">
        <v>0</v>
      </c>
      <c r="AU25" s="540"/>
      <c r="AV25" s="226"/>
      <c r="AW25" s="536"/>
      <c r="AX25" s="513" t="str">
        <f>$C25</f>
        <v>Samedi</v>
      </c>
      <c r="AY25" s="514">
        <f>$D25</f>
        <v>45969</v>
      </c>
      <c r="AZ25" s="510"/>
      <c r="BA25" s="511">
        <v>0.32222222222222224</v>
      </c>
      <c r="BB25" s="540"/>
      <c r="BC25" s="231"/>
      <c r="BD25" s="20">
        <v>23</v>
      </c>
      <c r="BE25" s="230">
        <f>D25</f>
        <v>45969</v>
      </c>
      <c r="BF25" s="229" t="str">
        <f>$C25</f>
        <v>Samedi</v>
      </c>
    </row>
    <row r="26" spans="1:58" ht="5.25" customHeight="1">
      <c r="A26" s="223"/>
      <c r="B26" s="536"/>
      <c r="C26" s="515"/>
      <c r="D26" s="510"/>
      <c r="E26" s="537"/>
      <c r="F26" s="228"/>
      <c r="G26" s="234"/>
      <c r="H26" s="234"/>
      <c r="I26" s="234"/>
      <c r="J26" s="519"/>
      <c r="K26" s="517"/>
      <c r="L26" s="510"/>
      <c r="M26" s="517"/>
      <c r="N26" s="517"/>
      <c r="O26" s="517"/>
      <c r="P26" s="519"/>
      <c r="Q26" s="517"/>
      <c r="R26" s="510"/>
      <c r="S26" s="517"/>
      <c r="T26" s="517"/>
      <c r="U26" s="539"/>
      <c r="V26" s="231"/>
      <c r="W26" s="536"/>
      <c r="X26" s="515"/>
      <c r="Y26" s="510"/>
      <c r="Z26" s="510"/>
      <c r="AA26" s="510"/>
      <c r="AB26" s="510"/>
      <c r="AC26" s="523"/>
      <c r="AD26" s="539"/>
      <c r="AE26" s="231"/>
      <c r="AF26" s="536"/>
      <c r="AG26" s="515"/>
      <c r="AH26" s="510"/>
      <c r="AI26" s="510"/>
      <c r="AJ26" s="512"/>
      <c r="AK26" s="510"/>
      <c r="AL26" s="510"/>
      <c r="AM26" s="510"/>
      <c r="AN26" s="510"/>
      <c r="AO26" s="510"/>
      <c r="AP26" s="510"/>
      <c r="AQ26" s="510"/>
      <c r="AR26" s="510"/>
      <c r="AS26" s="510"/>
      <c r="AT26" s="510"/>
      <c r="AU26" s="540"/>
      <c r="AV26" s="226"/>
      <c r="AW26" s="536"/>
      <c r="AX26" s="515"/>
      <c r="AY26" s="510"/>
      <c r="AZ26" s="510"/>
      <c r="BA26" s="523"/>
      <c r="BB26" s="540"/>
      <c r="BC26" s="231"/>
      <c r="BD26" s="20"/>
      <c r="BE26" s="238"/>
      <c r="BF26" s="237"/>
    </row>
    <row r="27" spans="1:58" ht="27" customHeight="1">
      <c r="A27" s="223"/>
      <c r="B27" s="536"/>
      <c r="C27" s="513" t="str">
        <f>PROPER(TEXT(D27,"JJJJ"))</f>
        <v>Dimanche</v>
      </c>
      <c r="D27" s="514">
        <f>$D25+1</f>
        <v>45970</v>
      </c>
      <c r="E27" s="537"/>
      <c r="F27" s="236"/>
      <c r="G27" s="234"/>
      <c r="H27" s="235"/>
      <c r="I27" s="234"/>
      <c r="J27" s="516" t="str">
        <f>IF(OR(L25="",L27=""),"",IF(L27&gt;L25,"»",IF(L27&lt;L25,"¼","¹º")))</f>
        <v>¼</v>
      </c>
      <c r="K27" s="517"/>
      <c r="L27" s="518">
        <v>3.9</v>
      </c>
      <c r="M27" s="517"/>
      <c r="N27" s="511">
        <v>0.226388888888889</v>
      </c>
      <c r="O27" s="517"/>
      <c r="P27" s="516" t="str">
        <f>IF(OR(R25="",R27=""),"",IF(R27&gt;R25,"»",IF(R27&lt;R25,"¼","¹º")))</f>
        <v>¼</v>
      </c>
      <c r="Q27" s="517"/>
      <c r="R27" s="518">
        <v>15.4</v>
      </c>
      <c r="S27" s="517"/>
      <c r="T27" s="511">
        <v>0.55902777777777801</v>
      </c>
      <c r="U27" s="539"/>
      <c r="V27" s="231"/>
      <c r="W27" s="536"/>
      <c r="X27" s="513" t="str">
        <f>$C27</f>
        <v>Dimanche</v>
      </c>
      <c r="Y27" s="514">
        <f>$D27</f>
        <v>45970</v>
      </c>
      <c r="Z27" s="510"/>
      <c r="AA27" s="522">
        <v>16.899999999999999</v>
      </c>
      <c r="AB27" s="510"/>
      <c r="AC27" s="511">
        <v>0.50416666666666698</v>
      </c>
      <c r="AD27" s="539"/>
      <c r="AE27" s="231"/>
      <c r="AF27" s="536"/>
      <c r="AG27" s="513" t="str">
        <f>$C27</f>
        <v>Dimanche</v>
      </c>
      <c r="AH27" s="514">
        <f>$D27</f>
        <v>45970</v>
      </c>
      <c r="AI27" s="510"/>
      <c r="AJ27" s="509">
        <v>0.1</v>
      </c>
      <c r="AK27" s="510"/>
      <c r="AL27" s="511">
        <v>4.1666666666666664E-2</v>
      </c>
      <c r="AM27" s="510"/>
      <c r="AN27" s="511">
        <v>0</v>
      </c>
      <c r="AO27" s="510"/>
      <c r="AP27" s="511">
        <v>0</v>
      </c>
      <c r="AQ27" s="510"/>
      <c r="AR27" s="511">
        <v>4.1666666666666664E-2</v>
      </c>
      <c r="AS27" s="510"/>
      <c r="AT27" s="511">
        <v>0</v>
      </c>
      <c r="AU27" s="540"/>
      <c r="AV27" s="226"/>
      <c r="AW27" s="536"/>
      <c r="AX27" s="513" t="str">
        <f>$C27</f>
        <v>Dimanche</v>
      </c>
      <c r="AY27" s="514">
        <f>$D27</f>
        <v>45970</v>
      </c>
      <c r="AZ27" s="510"/>
      <c r="BA27" s="511">
        <v>0.30069444444444443</v>
      </c>
      <c r="BB27" s="540"/>
      <c r="BC27" s="231"/>
      <c r="BD27" s="20">
        <v>20</v>
      </c>
      <c r="BE27" s="230">
        <f>D27</f>
        <v>45970</v>
      </c>
      <c r="BF27" s="229" t="str">
        <f>$C27</f>
        <v>Dimanche</v>
      </c>
    </row>
    <row r="28" spans="1:58" ht="22.5" customHeight="1">
      <c r="A28" s="223"/>
      <c r="B28" s="586"/>
      <c r="C28" s="521"/>
      <c r="D28" s="521"/>
      <c r="E28" s="521"/>
      <c r="F28" s="508"/>
      <c r="G28" s="508"/>
      <c r="H28" s="508"/>
      <c r="I28" s="508"/>
      <c r="J28" s="520"/>
      <c r="K28" s="521"/>
      <c r="L28" s="521"/>
      <c r="M28" s="521"/>
      <c r="N28" s="521"/>
      <c r="O28" s="521"/>
      <c r="P28" s="520"/>
      <c r="Q28" s="521"/>
      <c r="R28" s="521"/>
      <c r="S28" s="521"/>
      <c r="T28" s="521"/>
      <c r="U28" s="575"/>
      <c r="V28" s="245"/>
      <c r="W28" s="521"/>
      <c r="X28" s="521"/>
      <c r="Y28" s="521"/>
      <c r="Z28" s="521"/>
      <c r="AA28" s="521"/>
      <c r="AB28" s="521"/>
      <c r="AC28" s="521"/>
      <c r="AD28" s="521"/>
      <c r="AE28" s="245"/>
      <c r="AF28" s="521"/>
      <c r="AG28" s="521"/>
      <c r="AH28" s="521"/>
      <c r="AI28" s="521"/>
      <c r="AJ28" s="521"/>
      <c r="AK28" s="521"/>
      <c r="AL28" s="521"/>
      <c r="AM28" s="521"/>
      <c r="AN28" s="521"/>
      <c r="AO28" s="521"/>
      <c r="AP28" s="521"/>
      <c r="AQ28" s="521"/>
      <c r="AR28" s="521"/>
      <c r="AS28" s="521"/>
      <c r="AT28" s="521"/>
      <c r="AU28" s="521"/>
      <c r="AV28" s="245"/>
      <c r="AW28" s="521"/>
      <c r="AX28" s="521"/>
      <c r="AY28" s="521"/>
      <c r="AZ28" s="521"/>
      <c r="BA28" s="521"/>
      <c r="BB28" s="575"/>
      <c r="BC28" s="223"/>
      <c r="BE28" s="242"/>
      <c r="BF28" s="244"/>
    </row>
    <row r="29" spans="1:58" ht="27" customHeight="1">
      <c r="A29" s="223"/>
      <c r="B29" s="536"/>
      <c r="C29" s="513" t="str">
        <f>PROPER(TEXT(D29,"JJJJ"))</f>
        <v>Lundi</v>
      </c>
      <c r="D29" s="514">
        <f>$D27+1</f>
        <v>45971</v>
      </c>
      <c r="E29" s="537"/>
      <c r="F29" s="236"/>
      <c r="G29" s="234"/>
      <c r="H29" s="235"/>
      <c r="I29" s="234"/>
      <c r="J29" s="516" t="str">
        <f>IF(OR(L27="",L29=""),"",IF(L29&gt;L27,"»",IF(L29&lt;L27,"¼","¹º")))</f>
        <v>»</v>
      </c>
      <c r="K29" s="517"/>
      <c r="L29" s="518">
        <v>12.4</v>
      </c>
      <c r="M29" s="517"/>
      <c r="N29" s="511">
        <v>8.6805555555555594E-2</v>
      </c>
      <c r="O29" s="517"/>
      <c r="P29" s="516" t="str">
        <f>IF(OR(R27="",R29=""),"",IF(R29&gt;R27,"»",IF(R29&lt;R27,"¼","¹º")))</f>
        <v>»</v>
      </c>
      <c r="Q29" s="517"/>
      <c r="R29" s="518">
        <v>17.2</v>
      </c>
      <c r="S29" s="517"/>
      <c r="T29" s="511">
        <v>0.51319444444444495</v>
      </c>
      <c r="U29" s="243"/>
      <c r="V29" s="231"/>
      <c r="W29" s="536"/>
      <c r="X29" s="513" t="str">
        <f>$C29</f>
        <v>Lundi</v>
      </c>
      <c r="Y29" s="514">
        <f>$D29</f>
        <v>45971</v>
      </c>
      <c r="Z29" s="510"/>
      <c r="AA29" s="522">
        <v>32</v>
      </c>
      <c r="AB29" s="510"/>
      <c r="AC29" s="511">
        <v>0.59791666666666698</v>
      </c>
      <c r="AD29" s="539"/>
      <c r="AE29" s="231"/>
      <c r="AF29" s="536"/>
      <c r="AG29" s="513" t="str">
        <f>$C29</f>
        <v>Lundi</v>
      </c>
      <c r="AH29" s="514">
        <f>$D29</f>
        <v>45971</v>
      </c>
      <c r="AI29" s="510"/>
      <c r="AJ29" s="509">
        <v>0</v>
      </c>
      <c r="AK29" s="510"/>
      <c r="AL29" s="511">
        <v>0</v>
      </c>
      <c r="AM29" s="510"/>
      <c r="AN29" s="511">
        <v>0</v>
      </c>
      <c r="AO29" s="510"/>
      <c r="AP29" s="511">
        <v>0</v>
      </c>
      <c r="AQ29" s="510"/>
      <c r="AR29" s="511">
        <v>0</v>
      </c>
      <c r="AS29" s="510"/>
      <c r="AT29" s="511">
        <v>0</v>
      </c>
      <c r="AU29" s="540"/>
      <c r="AV29" s="226"/>
      <c r="AW29" s="536"/>
      <c r="AX29" s="513" t="str">
        <f>$C29</f>
        <v>Lundi</v>
      </c>
      <c r="AY29" s="514">
        <f>$D29</f>
        <v>45971</v>
      </c>
      <c r="AZ29" s="510"/>
      <c r="BA29" s="511">
        <v>0.23472222222222225</v>
      </c>
      <c r="BB29" s="540"/>
      <c r="BC29" s="231"/>
      <c r="BD29" s="20">
        <v>22</v>
      </c>
      <c r="BE29" s="230">
        <f>D29</f>
        <v>45971</v>
      </c>
      <c r="BF29" s="229" t="str">
        <f>$C29</f>
        <v>Lundi</v>
      </c>
    </row>
    <row r="30" spans="1:58" ht="5.25" customHeight="1">
      <c r="A30" s="223"/>
      <c r="B30" s="536"/>
      <c r="C30" s="515"/>
      <c r="D30" s="510"/>
      <c r="E30" s="537"/>
      <c r="F30" s="228"/>
      <c r="G30" s="234"/>
      <c r="H30" s="234"/>
      <c r="I30" s="234"/>
      <c r="J30" s="519"/>
      <c r="K30" s="517"/>
      <c r="L30" s="510"/>
      <c r="M30" s="517"/>
      <c r="N30" s="517"/>
      <c r="O30" s="517"/>
      <c r="P30" s="519"/>
      <c r="Q30" s="517"/>
      <c r="R30" s="510"/>
      <c r="S30" s="517"/>
      <c r="T30" s="517"/>
      <c r="U30" s="227"/>
      <c r="V30" s="231"/>
      <c r="W30" s="536"/>
      <c r="X30" s="515"/>
      <c r="Y30" s="510"/>
      <c r="Z30" s="510"/>
      <c r="AA30" s="510"/>
      <c r="AB30" s="510"/>
      <c r="AC30" s="523"/>
      <c r="AD30" s="539"/>
      <c r="AE30" s="231"/>
      <c r="AF30" s="536"/>
      <c r="AG30" s="515"/>
      <c r="AH30" s="510"/>
      <c r="AI30" s="510"/>
      <c r="AJ30" s="512"/>
      <c r="AK30" s="510"/>
      <c r="AL30" s="510"/>
      <c r="AM30" s="510"/>
      <c r="AN30" s="510"/>
      <c r="AO30" s="510"/>
      <c r="AP30" s="510"/>
      <c r="AQ30" s="510"/>
      <c r="AR30" s="510"/>
      <c r="AS30" s="510"/>
      <c r="AT30" s="510"/>
      <c r="AU30" s="540"/>
      <c r="AV30" s="226"/>
      <c r="AW30" s="536"/>
      <c r="AX30" s="515"/>
      <c r="AY30" s="510"/>
      <c r="AZ30" s="510"/>
      <c r="BA30" s="523"/>
      <c r="BB30" s="540"/>
      <c r="BC30" s="231"/>
      <c r="BD30" s="20"/>
      <c r="BE30" s="240"/>
      <c r="BF30" s="239"/>
    </row>
    <row r="31" spans="1:58" ht="27" customHeight="1">
      <c r="A31" s="223"/>
      <c r="B31" s="536"/>
      <c r="C31" s="513" t="str">
        <f>PROPER(TEXT(D31,"JJJJ"))</f>
        <v>Mardi</v>
      </c>
      <c r="D31" s="514">
        <f>$D29+1</f>
        <v>45972</v>
      </c>
      <c r="E31" s="537"/>
      <c r="F31" s="236"/>
      <c r="G31" s="234"/>
      <c r="H31" s="235"/>
      <c r="I31" s="234"/>
      <c r="J31" s="516" t="str">
        <f>IF(OR(L29="",L31=""),"",IF(L31&gt;L29,"»",IF(L31&lt;L29,"¼","¹º")))</f>
        <v>»</v>
      </c>
      <c r="K31" s="517"/>
      <c r="L31" s="518">
        <v>13.2</v>
      </c>
      <c r="M31" s="517"/>
      <c r="N31" s="511">
        <v>0.35347222222222202</v>
      </c>
      <c r="O31" s="517"/>
      <c r="P31" s="516" t="str">
        <f>IF(OR(R29="",R31=""),"",IF(R31&gt;R29,"»",IF(R31&lt;R29,"¼","¹º")))</f>
        <v>¹º</v>
      </c>
      <c r="Q31" s="517"/>
      <c r="R31" s="518">
        <v>17.2</v>
      </c>
      <c r="S31" s="517"/>
      <c r="T31" s="511">
        <v>0.58819444444444402</v>
      </c>
      <c r="U31" s="227"/>
      <c r="V31" s="231"/>
      <c r="W31" s="536"/>
      <c r="X31" s="513" t="str">
        <f>$C31</f>
        <v>Mardi</v>
      </c>
      <c r="Y31" s="514">
        <f>$D31</f>
        <v>45972</v>
      </c>
      <c r="Z31" s="510"/>
      <c r="AA31" s="522">
        <v>23.8</v>
      </c>
      <c r="AB31" s="510"/>
      <c r="AC31" s="511">
        <v>0.79236111111111096</v>
      </c>
      <c r="AD31" s="539"/>
      <c r="AE31" s="231"/>
      <c r="AF31" s="536"/>
      <c r="AG31" s="513" t="str">
        <f>$C31</f>
        <v>Mardi</v>
      </c>
      <c r="AH31" s="514">
        <f>$D31</f>
        <v>45972</v>
      </c>
      <c r="AI31" s="510"/>
      <c r="AJ31" s="509">
        <v>0.1</v>
      </c>
      <c r="AK31" s="510"/>
      <c r="AL31" s="511">
        <v>3.888888888888889E-2</v>
      </c>
      <c r="AM31" s="510"/>
      <c r="AN31" s="511">
        <v>3.888888888888889E-2</v>
      </c>
      <c r="AO31" s="510"/>
      <c r="AP31" s="511">
        <v>0</v>
      </c>
      <c r="AQ31" s="510"/>
      <c r="AR31" s="511">
        <v>0</v>
      </c>
      <c r="AS31" s="510"/>
      <c r="AT31" s="511">
        <v>0</v>
      </c>
      <c r="AU31" s="540"/>
      <c r="AV31" s="226"/>
      <c r="AW31" s="536"/>
      <c r="AX31" s="513" t="str">
        <f>$C31</f>
        <v>Mardi</v>
      </c>
      <c r="AY31" s="514">
        <f>$D31</f>
        <v>45972</v>
      </c>
      <c r="AZ31" s="510"/>
      <c r="BA31" s="511">
        <v>0.31527777777777777</v>
      </c>
      <c r="BB31" s="540"/>
      <c r="BC31" s="231"/>
      <c r="BD31" s="20">
        <v>23</v>
      </c>
      <c r="BE31" s="230">
        <f>D31</f>
        <v>45972</v>
      </c>
      <c r="BF31" s="229" t="str">
        <f>$C31</f>
        <v>Mardi</v>
      </c>
    </row>
    <row r="32" spans="1:58" ht="5.25" customHeight="1">
      <c r="A32" s="223"/>
      <c r="B32" s="536"/>
      <c r="C32" s="515"/>
      <c r="D32" s="510"/>
      <c r="E32" s="537"/>
      <c r="F32" s="228"/>
      <c r="G32" s="234"/>
      <c r="H32" s="234"/>
      <c r="I32" s="234"/>
      <c r="J32" s="519"/>
      <c r="K32" s="517"/>
      <c r="L32" s="510"/>
      <c r="M32" s="517"/>
      <c r="N32" s="517"/>
      <c r="O32" s="517"/>
      <c r="P32" s="519"/>
      <c r="Q32" s="517"/>
      <c r="R32" s="510"/>
      <c r="S32" s="517"/>
      <c r="T32" s="517"/>
      <c r="U32" s="227"/>
      <c r="V32" s="231"/>
      <c r="W32" s="536"/>
      <c r="X32" s="515"/>
      <c r="Y32" s="510"/>
      <c r="Z32" s="510"/>
      <c r="AA32" s="510"/>
      <c r="AB32" s="510"/>
      <c r="AC32" s="523"/>
      <c r="AD32" s="539"/>
      <c r="AE32" s="231"/>
      <c r="AF32" s="536"/>
      <c r="AG32" s="515"/>
      <c r="AH32" s="510"/>
      <c r="AI32" s="510"/>
      <c r="AJ32" s="512"/>
      <c r="AK32" s="510"/>
      <c r="AL32" s="510"/>
      <c r="AM32" s="510"/>
      <c r="AN32" s="510"/>
      <c r="AO32" s="510"/>
      <c r="AP32" s="510"/>
      <c r="AQ32" s="510"/>
      <c r="AR32" s="510"/>
      <c r="AS32" s="510"/>
      <c r="AT32" s="510"/>
      <c r="AU32" s="540"/>
      <c r="AV32" s="226"/>
      <c r="AW32" s="536"/>
      <c r="AX32" s="515"/>
      <c r="AY32" s="510"/>
      <c r="AZ32" s="510"/>
      <c r="BA32" s="523"/>
      <c r="BB32" s="540"/>
      <c r="BC32" s="231"/>
      <c r="BD32" s="20"/>
      <c r="BE32" s="238"/>
      <c r="BF32" s="237"/>
    </row>
    <row r="33" spans="1:58" ht="27" customHeight="1">
      <c r="A33" s="223"/>
      <c r="B33" s="536"/>
      <c r="C33" s="513" t="str">
        <f>PROPER(TEXT(D33,"JJJJ"))</f>
        <v>Mercredi</v>
      </c>
      <c r="D33" s="514">
        <f>$D31+1</f>
        <v>45973</v>
      </c>
      <c r="E33" s="537"/>
      <c r="F33" s="236"/>
      <c r="G33" s="234"/>
      <c r="H33" s="235"/>
      <c r="I33" s="234"/>
      <c r="J33" s="516" t="str">
        <f>IF(OR(L31="",L33=""),"",IF(L33&gt;L31,"»",IF(L33&lt;L31,"¼","¹º")))</f>
        <v>¼</v>
      </c>
      <c r="K33" s="517"/>
      <c r="L33" s="518">
        <v>13</v>
      </c>
      <c r="M33" s="517"/>
      <c r="N33" s="511">
        <v>0.163194444444444</v>
      </c>
      <c r="O33" s="517"/>
      <c r="P33" s="516" t="str">
        <f>IF(OR(R31="",R33=""),"",IF(R33&gt;R31,"»",IF(R33&lt;R31,"¼","¹º")))</f>
        <v>»</v>
      </c>
      <c r="Q33" s="517"/>
      <c r="R33" s="518">
        <v>18</v>
      </c>
      <c r="S33" s="517"/>
      <c r="T33" s="511">
        <v>0.59722222222222199</v>
      </c>
      <c r="U33" s="227"/>
      <c r="V33" s="231"/>
      <c r="W33" s="536"/>
      <c r="X33" s="513" t="str">
        <f>$C33</f>
        <v>Mercredi</v>
      </c>
      <c r="Y33" s="514">
        <f>$D33</f>
        <v>45973</v>
      </c>
      <c r="Z33" s="510"/>
      <c r="AA33" s="522">
        <v>34.6</v>
      </c>
      <c r="AB33" s="510"/>
      <c r="AC33" s="511">
        <v>0.19305555555555601</v>
      </c>
      <c r="AD33" s="539"/>
      <c r="AE33" s="231"/>
      <c r="AF33" s="536"/>
      <c r="AG33" s="513" t="str">
        <f>$C33</f>
        <v>Mercredi</v>
      </c>
      <c r="AH33" s="514">
        <f>$D33</f>
        <v>45973</v>
      </c>
      <c r="AI33" s="510"/>
      <c r="AJ33" s="509">
        <v>0</v>
      </c>
      <c r="AK33" s="510"/>
      <c r="AL33" s="511">
        <v>0</v>
      </c>
      <c r="AM33" s="510"/>
      <c r="AN33" s="511">
        <v>0</v>
      </c>
      <c r="AO33" s="510"/>
      <c r="AP33" s="511">
        <v>0</v>
      </c>
      <c r="AQ33" s="510"/>
      <c r="AR33" s="511">
        <v>0</v>
      </c>
      <c r="AS33" s="510"/>
      <c r="AT33" s="511">
        <v>0</v>
      </c>
      <c r="AU33" s="540"/>
      <c r="AV33" s="226"/>
      <c r="AW33" s="536"/>
      <c r="AX33" s="513" t="str">
        <f>$C33</f>
        <v>Mercredi</v>
      </c>
      <c r="AY33" s="514">
        <f>$D33</f>
        <v>45973</v>
      </c>
      <c r="AZ33" s="510"/>
      <c r="BA33" s="511">
        <v>0.23958333333333334</v>
      </c>
      <c r="BB33" s="540"/>
      <c r="BC33" s="231"/>
      <c r="BD33" s="20">
        <v>20</v>
      </c>
      <c r="BE33" s="230">
        <f>D33</f>
        <v>45973</v>
      </c>
      <c r="BF33" s="229" t="str">
        <f>$C33</f>
        <v>Mercredi</v>
      </c>
    </row>
    <row r="34" spans="1:58" ht="5.25" customHeight="1">
      <c r="A34" s="223"/>
      <c r="B34" s="536"/>
      <c r="C34" s="515"/>
      <c r="D34" s="510"/>
      <c r="E34" s="537"/>
      <c r="F34" s="228"/>
      <c r="G34" s="234"/>
      <c r="H34" s="234"/>
      <c r="I34" s="234"/>
      <c r="J34" s="519"/>
      <c r="K34" s="517"/>
      <c r="L34" s="510"/>
      <c r="M34" s="517"/>
      <c r="N34" s="517"/>
      <c r="O34" s="517"/>
      <c r="P34" s="519"/>
      <c r="Q34" s="517"/>
      <c r="R34" s="510"/>
      <c r="S34" s="517"/>
      <c r="T34" s="517"/>
      <c r="U34" s="227"/>
      <c r="V34" s="231"/>
      <c r="W34" s="536"/>
      <c r="X34" s="515"/>
      <c r="Y34" s="510"/>
      <c r="Z34" s="510"/>
      <c r="AA34" s="510"/>
      <c r="AB34" s="510"/>
      <c r="AC34" s="523"/>
      <c r="AD34" s="539"/>
      <c r="AE34" s="231"/>
      <c r="AF34" s="536"/>
      <c r="AG34" s="515"/>
      <c r="AH34" s="510"/>
      <c r="AI34" s="510"/>
      <c r="AJ34" s="512"/>
      <c r="AK34" s="510"/>
      <c r="AL34" s="510"/>
      <c r="AM34" s="510"/>
      <c r="AN34" s="510"/>
      <c r="AO34" s="510"/>
      <c r="AP34" s="510"/>
      <c r="AQ34" s="510"/>
      <c r="AR34" s="510"/>
      <c r="AS34" s="510"/>
      <c r="AT34" s="510"/>
      <c r="AU34" s="540"/>
      <c r="AV34" s="226"/>
      <c r="AW34" s="536"/>
      <c r="AX34" s="515"/>
      <c r="AY34" s="510"/>
      <c r="AZ34" s="510"/>
      <c r="BA34" s="523"/>
      <c r="BB34" s="540"/>
      <c r="BC34" s="231"/>
      <c r="BD34" s="20"/>
      <c r="BE34" s="240"/>
      <c r="BF34" s="239"/>
    </row>
    <row r="35" spans="1:58" ht="27" customHeight="1">
      <c r="A35" s="223"/>
      <c r="B35" s="536"/>
      <c r="C35" s="513" t="str">
        <f>PROPER(TEXT(D35,"JJJJ"))</f>
        <v>Jeudi</v>
      </c>
      <c r="D35" s="514">
        <f>$D33+1</f>
        <v>45974</v>
      </c>
      <c r="E35" s="537"/>
      <c r="F35" s="236"/>
      <c r="G35" s="234"/>
      <c r="H35" s="235"/>
      <c r="I35" s="234"/>
      <c r="J35" s="516" t="str">
        <f>IF(OR(L33="",L35=""),"",IF(L35&gt;L33,"»",IF(L35&lt;L33,"¼","¹º")))</f>
        <v>»</v>
      </c>
      <c r="K35" s="517"/>
      <c r="L35" s="518">
        <v>14.2</v>
      </c>
      <c r="M35" s="517"/>
      <c r="N35" s="511">
        <v>0.16666666666666699</v>
      </c>
      <c r="O35" s="517"/>
      <c r="P35" s="516" t="str">
        <f>IF(OR(R33="",R35=""),"",IF(R35&gt;R33,"»",IF(R35&lt;R33,"¼","¹º")))</f>
        <v>¼</v>
      </c>
      <c r="Q35" s="517"/>
      <c r="R35" s="518">
        <v>17.7</v>
      </c>
      <c r="S35" s="517"/>
      <c r="T35" s="511">
        <v>0.82708333333333295</v>
      </c>
      <c r="U35" s="227"/>
      <c r="V35" s="231"/>
      <c r="W35" s="536"/>
      <c r="X35" s="513" t="str">
        <f>$C35</f>
        <v>Jeudi</v>
      </c>
      <c r="Y35" s="514">
        <f>$D35</f>
        <v>45974</v>
      </c>
      <c r="Z35" s="510"/>
      <c r="AA35" s="522">
        <v>28.1</v>
      </c>
      <c r="AB35" s="510"/>
      <c r="AC35" s="511">
        <v>0.86805555555555602</v>
      </c>
      <c r="AD35" s="539"/>
      <c r="AE35" s="231"/>
      <c r="AF35" s="536"/>
      <c r="AG35" s="513" t="str">
        <f>$C35</f>
        <v>Jeudi</v>
      </c>
      <c r="AH35" s="514">
        <f>$D35</f>
        <v>45974</v>
      </c>
      <c r="AI35" s="510"/>
      <c r="AJ35" s="509">
        <v>0.2</v>
      </c>
      <c r="AK35" s="510"/>
      <c r="AL35" s="511">
        <v>4.9999999999999996E-2</v>
      </c>
      <c r="AM35" s="510"/>
      <c r="AN35" s="511">
        <v>0</v>
      </c>
      <c r="AO35" s="510"/>
      <c r="AP35" s="511">
        <v>0</v>
      </c>
      <c r="AQ35" s="510"/>
      <c r="AR35" s="511">
        <v>2.0833333333333333E-3</v>
      </c>
      <c r="AS35" s="510"/>
      <c r="AT35" s="511">
        <v>4.7916666666666663E-2</v>
      </c>
      <c r="AU35" s="540"/>
      <c r="AV35" s="226"/>
      <c r="AW35" s="536"/>
      <c r="AX35" s="513" t="str">
        <f>$C35</f>
        <v>Jeudi</v>
      </c>
      <c r="AY35" s="514">
        <f>$D35</f>
        <v>45974</v>
      </c>
      <c r="AZ35" s="510"/>
      <c r="BA35" s="511">
        <v>0.17083333333333331</v>
      </c>
      <c r="BB35" s="540"/>
      <c r="BC35" s="231"/>
      <c r="BD35" s="20">
        <v>24</v>
      </c>
      <c r="BE35" s="230">
        <f>D35</f>
        <v>45974</v>
      </c>
      <c r="BF35" s="229" t="str">
        <f>$C35</f>
        <v>Jeudi</v>
      </c>
    </row>
    <row r="36" spans="1:58" ht="5.25" customHeight="1">
      <c r="A36" s="223"/>
      <c r="B36" s="536"/>
      <c r="C36" s="515"/>
      <c r="D36" s="510"/>
      <c r="E36" s="537"/>
      <c r="F36" s="228"/>
      <c r="G36" s="234"/>
      <c r="H36" s="234"/>
      <c r="I36" s="234"/>
      <c r="J36" s="519"/>
      <c r="K36" s="517"/>
      <c r="L36" s="510"/>
      <c r="M36" s="517"/>
      <c r="N36" s="517"/>
      <c r="O36" s="517"/>
      <c r="P36" s="519"/>
      <c r="Q36" s="517"/>
      <c r="R36" s="510"/>
      <c r="S36" s="517"/>
      <c r="T36" s="517"/>
      <c r="U36" s="227"/>
      <c r="V36" s="231"/>
      <c r="W36" s="536"/>
      <c r="X36" s="515"/>
      <c r="Y36" s="510"/>
      <c r="Z36" s="510"/>
      <c r="AA36" s="510"/>
      <c r="AB36" s="510"/>
      <c r="AC36" s="523"/>
      <c r="AD36" s="539"/>
      <c r="AE36" s="231"/>
      <c r="AF36" s="536"/>
      <c r="AG36" s="515"/>
      <c r="AH36" s="510"/>
      <c r="AI36" s="510"/>
      <c r="AJ36" s="512"/>
      <c r="AK36" s="510"/>
      <c r="AL36" s="510"/>
      <c r="AM36" s="510"/>
      <c r="AN36" s="510"/>
      <c r="AO36" s="510"/>
      <c r="AP36" s="510"/>
      <c r="AQ36" s="510"/>
      <c r="AR36" s="510"/>
      <c r="AS36" s="510"/>
      <c r="AT36" s="510"/>
      <c r="AU36" s="540"/>
      <c r="AV36" s="226"/>
      <c r="AW36" s="536"/>
      <c r="AX36" s="515"/>
      <c r="AY36" s="510"/>
      <c r="AZ36" s="510"/>
      <c r="BA36" s="523"/>
      <c r="BB36" s="540"/>
      <c r="BC36" s="231"/>
      <c r="BD36" s="20"/>
      <c r="BE36" s="240"/>
      <c r="BF36" s="239"/>
    </row>
    <row r="37" spans="1:58" ht="27" customHeight="1">
      <c r="A37" s="223"/>
      <c r="B37" s="536"/>
      <c r="C37" s="513" t="str">
        <f>PROPER(TEXT(D37,"JJJJ"))</f>
        <v>Vendredi</v>
      </c>
      <c r="D37" s="514">
        <f>$D35+1</f>
        <v>45975</v>
      </c>
      <c r="E37" s="537"/>
      <c r="F37" s="236"/>
      <c r="G37" s="234"/>
      <c r="H37" s="235"/>
      <c r="I37" s="234"/>
      <c r="J37" s="516" t="str">
        <f>IF(OR(L35="",L37=""),"",IF(L37&gt;L35,"»",IF(L37&lt;L35,"¼","¹º")))</f>
        <v>»</v>
      </c>
      <c r="K37" s="517"/>
      <c r="L37" s="518">
        <v>15</v>
      </c>
      <c r="M37" s="517"/>
      <c r="N37" s="511">
        <v>0.72083333333333299</v>
      </c>
      <c r="O37" s="517"/>
      <c r="P37" s="516" t="str">
        <f>IF(OR(R35="",R37=""),"",IF(R37&gt;R35,"»",IF(R37&lt;R35,"¼","¹º")))</f>
        <v>»</v>
      </c>
      <c r="Q37" s="517"/>
      <c r="R37" s="518">
        <v>18.899999999999999</v>
      </c>
      <c r="S37" s="517"/>
      <c r="T37" s="511">
        <v>0.56111111111111101</v>
      </c>
      <c r="U37" s="227"/>
      <c r="V37" s="231"/>
      <c r="W37" s="536"/>
      <c r="X37" s="513" t="str">
        <f>$C37</f>
        <v>Vendredi</v>
      </c>
      <c r="Y37" s="514">
        <f>$D37</f>
        <v>45975</v>
      </c>
      <c r="Z37" s="510"/>
      <c r="AA37" s="522">
        <v>35.6</v>
      </c>
      <c r="AB37" s="510"/>
      <c r="AC37" s="511">
        <v>0.37083333333333302</v>
      </c>
      <c r="AD37" s="539"/>
      <c r="AE37" s="231"/>
      <c r="AF37" s="536"/>
      <c r="AG37" s="513" t="str">
        <f>$C37</f>
        <v>Vendredi</v>
      </c>
      <c r="AH37" s="514">
        <f>$D37</f>
        <v>45975</v>
      </c>
      <c r="AI37" s="510"/>
      <c r="AJ37" s="509">
        <v>0</v>
      </c>
      <c r="AK37" s="510"/>
      <c r="AL37" s="511">
        <v>0</v>
      </c>
      <c r="AM37" s="510"/>
      <c r="AN37" s="511">
        <v>0</v>
      </c>
      <c r="AO37" s="510"/>
      <c r="AP37" s="511">
        <v>0</v>
      </c>
      <c r="AQ37" s="510"/>
      <c r="AR37" s="511">
        <v>0</v>
      </c>
      <c r="AS37" s="510"/>
      <c r="AT37" s="511">
        <v>0</v>
      </c>
      <c r="AU37" s="540"/>
      <c r="AV37" s="226"/>
      <c r="AW37" s="536"/>
      <c r="AX37" s="513" t="str">
        <f>$C37</f>
        <v>Vendredi</v>
      </c>
      <c r="AY37" s="514">
        <f>$D37</f>
        <v>45975</v>
      </c>
      <c r="AZ37" s="510"/>
      <c r="BA37" s="511">
        <v>0.22847222222222222</v>
      </c>
      <c r="BB37" s="540"/>
      <c r="BC37" s="231"/>
      <c r="BD37" s="20">
        <v>22</v>
      </c>
      <c r="BE37" s="230">
        <f>D37</f>
        <v>45975</v>
      </c>
      <c r="BF37" s="229" t="str">
        <f>$C37</f>
        <v>Vendredi</v>
      </c>
    </row>
    <row r="38" spans="1:58" ht="5.25" customHeight="1">
      <c r="A38" s="223"/>
      <c r="B38" s="536"/>
      <c r="C38" s="515"/>
      <c r="D38" s="510"/>
      <c r="E38" s="537"/>
      <c r="F38" s="228"/>
      <c r="G38" s="234"/>
      <c r="H38" s="234"/>
      <c r="I38" s="234"/>
      <c r="J38" s="519"/>
      <c r="K38" s="517"/>
      <c r="L38" s="510"/>
      <c r="M38" s="517"/>
      <c r="N38" s="517"/>
      <c r="O38" s="517"/>
      <c r="P38" s="519"/>
      <c r="Q38" s="517"/>
      <c r="R38" s="510"/>
      <c r="S38" s="517"/>
      <c r="T38" s="517"/>
      <c r="U38" s="227"/>
      <c r="V38" s="231"/>
      <c r="W38" s="536"/>
      <c r="X38" s="515"/>
      <c r="Y38" s="510"/>
      <c r="Z38" s="510"/>
      <c r="AA38" s="510"/>
      <c r="AB38" s="510"/>
      <c r="AC38" s="523"/>
      <c r="AD38" s="539"/>
      <c r="AE38" s="231"/>
      <c r="AF38" s="536"/>
      <c r="AG38" s="515"/>
      <c r="AH38" s="510"/>
      <c r="AI38" s="510"/>
      <c r="AJ38" s="512"/>
      <c r="AK38" s="510"/>
      <c r="AL38" s="510"/>
      <c r="AM38" s="510"/>
      <c r="AN38" s="510"/>
      <c r="AO38" s="510"/>
      <c r="AP38" s="510"/>
      <c r="AQ38" s="510"/>
      <c r="AR38" s="510"/>
      <c r="AS38" s="510"/>
      <c r="AT38" s="510"/>
      <c r="AU38" s="540"/>
      <c r="AV38" s="226"/>
      <c r="AW38" s="536"/>
      <c r="AX38" s="515"/>
      <c r="AY38" s="510"/>
      <c r="AZ38" s="510"/>
      <c r="BA38" s="523"/>
      <c r="BB38" s="540"/>
      <c r="BC38" s="231"/>
      <c r="BD38" s="20"/>
      <c r="BE38" s="240"/>
      <c r="BF38" s="239"/>
    </row>
    <row r="39" spans="1:58" ht="27" customHeight="1">
      <c r="A39" s="223"/>
      <c r="B39" s="536"/>
      <c r="C39" s="513" t="str">
        <f>PROPER(TEXT(D39,"JJJJ"))</f>
        <v>Samedi</v>
      </c>
      <c r="D39" s="514">
        <f>$D37+1</f>
        <v>45976</v>
      </c>
      <c r="E39" s="537"/>
      <c r="F39" s="236"/>
      <c r="G39" s="234"/>
      <c r="H39" s="235"/>
      <c r="I39" s="234"/>
      <c r="J39" s="516" t="str">
        <f>IF(OR(L37="",L39=""),"",IF(L39&gt;L37,"»",IF(L39&lt;L37,"¼","¹º")))</f>
        <v>¼</v>
      </c>
      <c r="K39" s="517"/>
      <c r="L39" s="518">
        <v>11.7</v>
      </c>
      <c r="M39" s="517"/>
      <c r="N39" s="511">
        <v>5.5555555555555601E-3</v>
      </c>
      <c r="O39" s="517"/>
      <c r="P39" s="516" t="str">
        <f>IF(OR(R37="",R39=""),"",IF(R39&gt;R37,"»",IF(R39&lt;R37,"¼","¹º")))</f>
        <v>»</v>
      </c>
      <c r="Q39" s="517"/>
      <c r="R39" s="518">
        <v>19.399999999999999</v>
      </c>
      <c r="S39" s="517"/>
      <c r="T39" s="511">
        <v>0.55138888888888893</v>
      </c>
      <c r="U39" s="227"/>
      <c r="V39" s="231"/>
      <c r="W39" s="536"/>
      <c r="X39" s="513" t="str">
        <f>$C39</f>
        <v>Samedi</v>
      </c>
      <c r="Y39" s="514">
        <f>$D39</f>
        <v>45976</v>
      </c>
      <c r="Z39" s="510"/>
      <c r="AA39" s="522">
        <v>31.7</v>
      </c>
      <c r="AB39" s="510"/>
      <c r="AC39" s="511">
        <v>3.19444444444444E-2</v>
      </c>
      <c r="AD39" s="539"/>
      <c r="AE39" s="231"/>
      <c r="AF39" s="536"/>
      <c r="AG39" s="513" t="str">
        <f>$C39</f>
        <v>Samedi</v>
      </c>
      <c r="AH39" s="514">
        <f>$D39</f>
        <v>45976</v>
      </c>
      <c r="AI39" s="510"/>
      <c r="AJ39" s="509">
        <v>0.3</v>
      </c>
      <c r="AK39" s="510"/>
      <c r="AL39" s="511">
        <v>9.0972222222222218E-2</v>
      </c>
      <c r="AM39" s="510"/>
      <c r="AN39" s="511">
        <v>0</v>
      </c>
      <c r="AO39" s="510"/>
      <c r="AP39" s="511">
        <v>9.0972222222222218E-2</v>
      </c>
      <c r="AQ39" s="510"/>
      <c r="AR39" s="511">
        <v>0</v>
      </c>
      <c r="AS39" s="510"/>
      <c r="AT39" s="511">
        <v>0</v>
      </c>
      <c r="AU39" s="540"/>
      <c r="AV39" s="226"/>
      <c r="AW39" s="536"/>
      <c r="AX39" s="513" t="str">
        <f>$C39</f>
        <v>Samedi</v>
      </c>
      <c r="AY39" s="514">
        <f>$D39</f>
        <v>45976</v>
      </c>
      <c r="AZ39" s="510"/>
      <c r="BA39" s="511">
        <v>0.25069444444444444</v>
      </c>
      <c r="BB39" s="540"/>
      <c r="BC39" s="231"/>
      <c r="BD39" s="20">
        <v>23</v>
      </c>
      <c r="BE39" s="230">
        <f>D39</f>
        <v>45976</v>
      </c>
      <c r="BF39" s="229" t="str">
        <f>$C39</f>
        <v>Samedi</v>
      </c>
    </row>
    <row r="40" spans="1:58" ht="5.25" customHeight="1">
      <c r="A40" s="223"/>
      <c r="B40" s="536"/>
      <c r="C40" s="515"/>
      <c r="D40" s="510"/>
      <c r="E40" s="537"/>
      <c r="F40" s="228"/>
      <c r="G40" s="234"/>
      <c r="H40" s="234"/>
      <c r="I40" s="234"/>
      <c r="J40" s="519"/>
      <c r="K40" s="517"/>
      <c r="L40" s="510"/>
      <c r="M40" s="517"/>
      <c r="N40" s="517"/>
      <c r="O40" s="517"/>
      <c r="P40" s="519"/>
      <c r="Q40" s="517"/>
      <c r="R40" s="510"/>
      <c r="S40" s="517"/>
      <c r="T40" s="517"/>
      <c r="U40" s="227"/>
      <c r="V40" s="231"/>
      <c r="W40" s="536"/>
      <c r="X40" s="515"/>
      <c r="Y40" s="510"/>
      <c r="Z40" s="510"/>
      <c r="AA40" s="510"/>
      <c r="AB40" s="510"/>
      <c r="AC40" s="523"/>
      <c r="AD40" s="539"/>
      <c r="AE40" s="231"/>
      <c r="AF40" s="536"/>
      <c r="AG40" s="515"/>
      <c r="AH40" s="510"/>
      <c r="AI40" s="510"/>
      <c r="AJ40" s="512"/>
      <c r="AK40" s="510"/>
      <c r="AL40" s="510"/>
      <c r="AM40" s="510"/>
      <c r="AN40" s="510"/>
      <c r="AO40" s="510"/>
      <c r="AP40" s="510"/>
      <c r="AQ40" s="510"/>
      <c r="AR40" s="510"/>
      <c r="AS40" s="510"/>
      <c r="AT40" s="510"/>
      <c r="AU40" s="540"/>
      <c r="AV40" s="226"/>
      <c r="AW40" s="536"/>
      <c r="AX40" s="515"/>
      <c r="AY40" s="510"/>
      <c r="AZ40" s="510"/>
      <c r="BA40" s="523"/>
      <c r="BB40" s="540"/>
      <c r="BC40" s="231"/>
      <c r="BD40" s="20"/>
      <c r="BE40" s="238"/>
      <c r="BF40" s="237"/>
    </row>
    <row r="41" spans="1:58" ht="27" customHeight="1">
      <c r="A41" s="223"/>
      <c r="B41" s="536"/>
      <c r="C41" s="513" t="str">
        <f>PROPER(TEXT(D41,"JJJJ"))</f>
        <v>Dimanche</v>
      </c>
      <c r="D41" s="514">
        <f>$D39+1</f>
        <v>45977</v>
      </c>
      <c r="E41" s="537"/>
      <c r="F41" s="236"/>
      <c r="G41" s="234"/>
      <c r="H41" s="235"/>
      <c r="I41" s="234"/>
      <c r="J41" s="516" t="str">
        <f>IF(OR(L39="",L41=""),"",IF(L41&gt;L39,"»",IF(L41&lt;L39,"¼","¹º")))</f>
        <v>¼</v>
      </c>
      <c r="K41" s="517"/>
      <c r="L41" s="518">
        <v>10.8</v>
      </c>
      <c r="M41" s="517"/>
      <c r="N41" s="511">
        <v>0.85763888888888895</v>
      </c>
      <c r="O41" s="517"/>
      <c r="P41" s="516" t="str">
        <f>IF(OR(R39="",R41=""),"",IF(R41&gt;R39,"»",IF(R41&lt;R39,"¼","¹º")))</f>
        <v>¼</v>
      </c>
      <c r="Q41" s="517"/>
      <c r="R41" s="518">
        <v>14.7</v>
      </c>
      <c r="S41" s="517"/>
      <c r="T41" s="511">
        <v>0</v>
      </c>
      <c r="U41" s="227"/>
      <c r="V41" s="231"/>
      <c r="W41" s="536"/>
      <c r="X41" s="513" t="str">
        <f>$C41</f>
        <v>Dimanche</v>
      </c>
      <c r="Y41" s="514">
        <f>$D41</f>
        <v>45977</v>
      </c>
      <c r="Z41" s="510"/>
      <c r="AA41" s="522">
        <v>23.4</v>
      </c>
      <c r="AB41" s="510"/>
      <c r="AC41" s="511">
        <v>0.33263888888888898</v>
      </c>
      <c r="AD41" s="539"/>
      <c r="AE41" s="231"/>
      <c r="AF41" s="536"/>
      <c r="AG41" s="513" t="str">
        <f>$C41</f>
        <v>Dimanche</v>
      </c>
      <c r="AH41" s="514">
        <f>$D41</f>
        <v>45977</v>
      </c>
      <c r="AI41" s="510"/>
      <c r="AJ41" s="509">
        <v>20.6</v>
      </c>
      <c r="AK41" s="510"/>
      <c r="AL41" s="511">
        <v>0.5395833333333333</v>
      </c>
      <c r="AM41" s="510"/>
      <c r="AN41" s="511">
        <v>0.20833333333333334</v>
      </c>
      <c r="AO41" s="510"/>
      <c r="AP41" s="511">
        <v>0.24305555555555555</v>
      </c>
      <c r="AQ41" s="510"/>
      <c r="AR41" s="511">
        <v>8.819444444444445E-2</v>
      </c>
      <c r="AS41" s="510"/>
      <c r="AT41" s="511">
        <v>0</v>
      </c>
      <c r="AU41" s="540"/>
      <c r="AV41" s="226"/>
      <c r="AW41" s="536"/>
      <c r="AX41" s="513" t="str">
        <f>$C41</f>
        <v>Dimanche</v>
      </c>
      <c r="AY41" s="514">
        <f>$D41</f>
        <v>45977</v>
      </c>
      <c r="AZ41" s="510"/>
      <c r="BA41" s="511">
        <v>8.1944444444444445E-2</v>
      </c>
      <c r="BB41" s="540"/>
      <c r="BC41" s="231"/>
      <c r="BD41" s="20">
        <v>20</v>
      </c>
      <c r="BE41" s="230">
        <f>D41</f>
        <v>45977</v>
      </c>
      <c r="BF41" s="229" t="str">
        <f>$C41</f>
        <v>Dimanche</v>
      </c>
    </row>
    <row r="42" spans="1:58" ht="22.5" customHeight="1">
      <c r="A42" s="223"/>
      <c r="B42" s="536"/>
      <c r="C42" s="515"/>
      <c r="D42" s="510"/>
      <c r="E42" s="537"/>
      <c r="F42" s="234"/>
      <c r="G42" s="234"/>
      <c r="H42" s="234"/>
      <c r="I42" s="234"/>
      <c r="J42" s="519"/>
      <c r="K42" s="517"/>
      <c r="L42" s="517"/>
      <c r="M42" s="517"/>
      <c r="N42" s="517"/>
      <c r="O42" s="517"/>
      <c r="P42" s="519"/>
      <c r="Q42" s="517"/>
      <c r="R42" s="517"/>
      <c r="S42" s="517"/>
      <c r="T42" s="517"/>
      <c r="U42" s="227"/>
      <c r="V42" s="225"/>
      <c r="W42" s="536"/>
      <c r="X42" s="515"/>
      <c r="Y42" s="510"/>
      <c r="Z42" s="510"/>
      <c r="AA42" s="510"/>
      <c r="AB42" s="510"/>
      <c r="AC42" s="523"/>
      <c r="AD42" s="539"/>
      <c r="AE42" s="225"/>
      <c r="AF42" s="536"/>
      <c r="AG42" s="515"/>
      <c r="AH42" s="510"/>
      <c r="AI42" s="510"/>
      <c r="AJ42" s="512"/>
      <c r="AK42" s="510"/>
      <c r="AL42" s="523"/>
      <c r="AM42" s="510"/>
      <c r="AN42" s="523"/>
      <c r="AO42" s="510"/>
      <c r="AP42" s="523"/>
      <c r="AQ42" s="510"/>
      <c r="AR42" s="523"/>
      <c r="AS42" s="510"/>
      <c r="AT42" s="523"/>
      <c r="AU42" s="540"/>
      <c r="AV42" s="226"/>
      <c r="AW42" s="536"/>
      <c r="AX42" s="515"/>
      <c r="AY42" s="510"/>
      <c r="AZ42" s="510"/>
      <c r="BA42" s="523"/>
      <c r="BB42" s="540"/>
      <c r="BC42" s="225"/>
      <c r="BD42" s="20"/>
      <c r="BE42" s="242"/>
      <c r="BF42" s="241"/>
    </row>
    <row r="43" spans="1:58" ht="27" customHeight="1">
      <c r="A43" s="223"/>
      <c r="B43" s="536"/>
      <c r="C43" s="513" t="str">
        <f>PROPER(TEXT(D43,"JJJJ"))</f>
        <v>Lundi</v>
      </c>
      <c r="D43" s="514">
        <f>$D41+1</f>
        <v>45978</v>
      </c>
      <c r="E43" s="537"/>
      <c r="F43" s="236"/>
      <c r="G43" s="234"/>
      <c r="H43" s="235"/>
      <c r="I43" s="234"/>
      <c r="J43" s="516" t="str">
        <f>IF(OR(L41="",L43=""),"",IF(L43&gt;L41,"»",IF(L43&lt;L41,"¼","¹º")))</f>
        <v>¼</v>
      </c>
      <c r="K43" s="517"/>
      <c r="L43" s="518">
        <v>4.0999999999999996</v>
      </c>
      <c r="M43" s="517"/>
      <c r="N43" s="511">
        <v>0.98611111111111105</v>
      </c>
      <c r="O43" s="517"/>
      <c r="P43" s="516" t="str">
        <f>IF(OR(R41="",R43=""),"",IF(R43&gt;R41,"»",IF(R43&lt;R41,"¼","¹º")))</f>
        <v>¼</v>
      </c>
      <c r="Q43" s="517"/>
      <c r="R43" s="518">
        <v>12.1</v>
      </c>
      <c r="S43" s="517"/>
      <c r="T43" s="511">
        <v>0.59027777777777801</v>
      </c>
      <c r="U43" s="227"/>
      <c r="V43" s="231"/>
      <c r="W43" s="536"/>
      <c r="X43" s="513" t="str">
        <f>$C43</f>
        <v>Lundi</v>
      </c>
      <c r="Y43" s="514">
        <f>$D43</f>
        <v>45978</v>
      </c>
      <c r="Z43" s="510"/>
      <c r="AA43" s="522">
        <v>32</v>
      </c>
      <c r="AB43" s="510"/>
      <c r="AC43" s="511">
        <v>0.66180555555555598</v>
      </c>
      <c r="AD43" s="539"/>
      <c r="AE43" s="231"/>
      <c r="AF43" s="536"/>
      <c r="AG43" s="513" t="str">
        <f>$C43</f>
        <v>Lundi</v>
      </c>
      <c r="AH43" s="514">
        <f>$D43</f>
        <v>45978</v>
      </c>
      <c r="AI43" s="510"/>
      <c r="AJ43" s="509">
        <v>0</v>
      </c>
      <c r="AK43" s="510"/>
      <c r="AL43" s="511">
        <v>0</v>
      </c>
      <c r="AM43" s="510"/>
      <c r="AN43" s="511">
        <v>0</v>
      </c>
      <c r="AO43" s="510"/>
      <c r="AP43" s="511">
        <v>0</v>
      </c>
      <c r="AQ43" s="510"/>
      <c r="AR43" s="511">
        <v>0</v>
      </c>
      <c r="AS43" s="510"/>
      <c r="AT43" s="511">
        <v>0</v>
      </c>
      <c r="AU43" s="540"/>
      <c r="AV43" s="226"/>
      <c r="AW43" s="536"/>
      <c r="AX43" s="513" t="str">
        <f>$C43</f>
        <v>Lundi</v>
      </c>
      <c r="AY43" s="514">
        <f>$D43</f>
        <v>45978</v>
      </c>
      <c r="AZ43" s="510"/>
      <c r="BA43" s="511">
        <v>0.22291666666666665</v>
      </c>
      <c r="BB43" s="540"/>
      <c r="BC43" s="231"/>
      <c r="BD43" s="20">
        <v>22</v>
      </c>
      <c r="BE43" s="230">
        <f>D43</f>
        <v>45978</v>
      </c>
      <c r="BF43" s="229" t="str">
        <f>$C43</f>
        <v>Lundi</v>
      </c>
    </row>
    <row r="44" spans="1:58" ht="5.25" customHeight="1">
      <c r="A44" s="223"/>
      <c r="B44" s="536"/>
      <c r="C44" s="515"/>
      <c r="D44" s="510"/>
      <c r="E44" s="537"/>
      <c r="F44" s="228"/>
      <c r="G44" s="234"/>
      <c r="H44" s="234"/>
      <c r="I44" s="234"/>
      <c r="J44" s="519"/>
      <c r="K44" s="517"/>
      <c r="L44" s="510"/>
      <c r="M44" s="517"/>
      <c r="N44" s="517"/>
      <c r="O44" s="517"/>
      <c r="P44" s="519"/>
      <c r="Q44" s="517"/>
      <c r="R44" s="510"/>
      <c r="S44" s="517"/>
      <c r="T44" s="517"/>
      <c r="U44" s="227"/>
      <c r="V44" s="231"/>
      <c r="W44" s="536"/>
      <c r="X44" s="515"/>
      <c r="Y44" s="510"/>
      <c r="Z44" s="510"/>
      <c r="AA44" s="510"/>
      <c r="AB44" s="510"/>
      <c r="AC44" s="523"/>
      <c r="AD44" s="539"/>
      <c r="AE44" s="231"/>
      <c r="AF44" s="536"/>
      <c r="AG44" s="515"/>
      <c r="AH44" s="510"/>
      <c r="AI44" s="510"/>
      <c r="AJ44" s="512"/>
      <c r="AK44" s="510"/>
      <c r="AL44" s="510"/>
      <c r="AM44" s="510"/>
      <c r="AN44" s="510"/>
      <c r="AO44" s="510"/>
      <c r="AP44" s="510"/>
      <c r="AQ44" s="510"/>
      <c r="AR44" s="510"/>
      <c r="AS44" s="510"/>
      <c r="AT44" s="510"/>
      <c r="AU44" s="540"/>
      <c r="AV44" s="226"/>
      <c r="AW44" s="536"/>
      <c r="AX44" s="515"/>
      <c r="AY44" s="510"/>
      <c r="AZ44" s="510"/>
      <c r="BA44" s="523"/>
      <c r="BB44" s="540"/>
      <c r="BC44" s="231"/>
      <c r="BD44" s="20"/>
      <c r="BE44" s="238"/>
      <c r="BF44" s="237"/>
    </row>
    <row r="45" spans="1:58" ht="27" customHeight="1">
      <c r="A45" s="223"/>
      <c r="B45" s="536"/>
      <c r="C45" s="513" t="str">
        <f>PROPER(TEXT(D45,"JJJJ"))</f>
        <v>Mardi</v>
      </c>
      <c r="D45" s="514">
        <f>$D43+1</f>
        <v>45979</v>
      </c>
      <c r="E45" s="537"/>
      <c r="F45" s="236"/>
      <c r="G45" s="234"/>
      <c r="H45" s="235"/>
      <c r="I45" s="234"/>
      <c r="J45" s="516" t="str">
        <f>IF(OR(L43="",L45=""),"",IF(L45&gt;L43,"»",IF(L45&lt;L43,"¼","¹º")))</f>
        <v>¼</v>
      </c>
      <c r="K45" s="517"/>
      <c r="L45" s="518">
        <v>0.8</v>
      </c>
      <c r="M45" s="517"/>
      <c r="N45" s="511">
        <v>0.329166666666667</v>
      </c>
      <c r="O45" s="517"/>
      <c r="P45" s="516" t="str">
        <f>IF(OR(R43="",R45=""),"",IF(R45&gt;R43,"»",IF(R45&lt;R43,"¼","¹º")))</f>
        <v>¼</v>
      </c>
      <c r="Q45" s="517"/>
      <c r="R45" s="518">
        <v>9.9</v>
      </c>
      <c r="S45" s="517"/>
      <c r="T45" s="511">
        <v>0.593055555555556</v>
      </c>
      <c r="U45" s="227"/>
      <c r="V45" s="231"/>
      <c r="W45" s="536"/>
      <c r="X45" s="513" t="str">
        <f>$C45</f>
        <v>Mardi</v>
      </c>
      <c r="Y45" s="514">
        <f>$D45</f>
        <v>45979</v>
      </c>
      <c r="Z45" s="510"/>
      <c r="AA45" s="522">
        <v>11.9</v>
      </c>
      <c r="AB45" s="510"/>
      <c r="AC45" s="511">
        <v>0.65138888888888902</v>
      </c>
      <c r="AD45" s="539"/>
      <c r="AE45" s="231"/>
      <c r="AF45" s="536"/>
      <c r="AG45" s="513" t="str">
        <f>$C45</f>
        <v>Mardi</v>
      </c>
      <c r="AH45" s="514">
        <f>$D45</f>
        <v>45979</v>
      </c>
      <c r="AI45" s="510"/>
      <c r="AJ45" s="509">
        <v>0</v>
      </c>
      <c r="AK45" s="510"/>
      <c r="AL45" s="511">
        <v>0</v>
      </c>
      <c r="AM45" s="510"/>
      <c r="AN45" s="511">
        <v>0</v>
      </c>
      <c r="AO45" s="510"/>
      <c r="AP45" s="511">
        <v>0</v>
      </c>
      <c r="AQ45" s="510"/>
      <c r="AR45" s="511">
        <v>0</v>
      </c>
      <c r="AS45" s="510"/>
      <c r="AT45" s="511">
        <v>0</v>
      </c>
      <c r="AU45" s="540"/>
      <c r="AV45" s="226"/>
      <c r="AW45" s="536"/>
      <c r="AX45" s="513" t="str">
        <f>$C45</f>
        <v>Mardi</v>
      </c>
      <c r="AY45" s="514">
        <f>$D45</f>
        <v>45979</v>
      </c>
      <c r="AZ45" s="510"/>
      <c r="BA45" s="511">
        <v>0.3215277777777778</v>
      </c>
      <c r="BB45" s="540"/>
      <c r="BC45" s="231"/>
      <c r="BD45" s="20">
        <v>23</v>
      </c>
      <c r="BE45" s="230">
        <f>D45</f>
        <v>45979</v>
      </c>
      <c r="BF45" s="229" t="str">
        <f>$C45</f>
        <v>Mardi</v>
      </c>
    </row>
    <row r="46" spans="1:58" ht="5.25" customHeight="1">
      <c r="A46" s="223"/>
      <c r="B46" s="536"/>
      <c r="C46" s="515"/>
      <c r="D46" s="510"/>
      <c r="E46" s="537"/>
      <c r="F46" s="228"/>
      <c r="G46" s="234"/>
      <c r="H46" s="234"/>
      <c r="I46" s="234"/>
      <c r="J46" s="519"/>
      <c r="K46" s="517"/>
      <c r="L46" s="510"/>
      <c r="M46" s="517"/>
      <c r="N46" s="517"/>
      <c r="O46" s="517"/>
      <c r="P46" s="519"/>
      <c r="Q46" s="517"/>
      <c r="R46" s="510"/>
      <c r="S46" s="517"/>
      <c r="T46" s="517"/>
      <c r="U46" s="227"/>
      <c r="V46" s="231"/>
      <c r="W46" s="536"/>
      <c r="X46" s="515"/>
      <c r="Y46" s="510"/>
      <c r="Z46" s="510"/>
      <c r="AA46" s="510"/>
      <c r="AB46" s="510"/>
      <c r="AC46" s="523"/>
      <c r="AD46" s="539"/>
      <c r="AE46" s="231"/>
      <c r="AF46" s="536"/>
      <c r="AG46" s="515"/>
      <c r="AH46" s="510"/>
      <c r="AI46" s="510"/>
      <c r="AJ46" s="512"/>
      <c r="AK46" s="510"/>
      <c r="AL46" s="510"/>
      <c r="AM46" s="510"/>
      <c r="AN46" s="510"/>
      <c r="AO46" s="510"/>
      <c r="AP46" s="510"/>
      <c r="AQ46" s="510"/>
      <c r="AR46" s="510"/>
      <c r="AS46" s="510"/>
      <c r="AT46" s="510"/>
      <c r="AU46" s="540"/>
      <c r="AV46" s="226"/>
      <c r="AW46" s="536"/>
      <c r="AX46" s="515"/>
      <c r="AY46" s="510"/>
      <c r="AZ46" s="510"/>
      <c r="BA46" s="523"/>
      <c r="BB46" s="540"/>
      <c r="BC46" s="231"/>
      <c r="BD46" s="20"/>
      <c r="BE46" s="238"/>
      <c r="BF46" s="237"/>
    </row>
    <row r="47" spans="1:58" ht="27" customHeight="1">
      <c r="A47" s="223"/>
      <c r="B47" s="536"/>
      <c r="C47" s="513" t="str">
        <f>PROPER(TEXT(D47,"JJJJ"))</f>
        <v>Mercredi</v>
      </c>
      <c r="D47" s="514">
        <f>$D45+1</f>
        <v>45980</v>
      </c>
      <c r="E47" s="537"/>
      <c r="F47" s="236"/>
      <c r="G47" s="234"/>
      <c r="H47" s="235"/>
      <c r="I47" s="234"/>
      <c r="J47" s="516" t="str">
        <f>IF(OR(L45="",L47=""),"",IF(L47&gt;L45,"»",IF(L47&lt;L45,"¼","¹º")))</f>
        <v>»</v>
      </c>
      <c r="K47" s="517"/>
      <c r="L47" s="518">
        <v>3.6</v>
      </c>
      <c r="M47" s="517"/>
      <c r="N47" s="511">
        <v>0.99027777777777803</v>
      </c>
      <c r="O47" s="517"/>
      <c r="P47" s="516" t="str">
        <f>IF(OR(R45="",R47=""),"",IF(R47&gt;R45,"»",IF(R47&lt;R45,"¼","¹º")))</f>
        <v>»</v>
      </c>
      <c r="Q47" s="517"/>
      <c r="R47" s="518">
        <v>11.7</v>
      </c>
      <c r="S47" s="517"/>
      <c r="T47" s="511">
        <v>0.34166666666666701</v>
      </c>
      <c r="U47" s="227"/>
      <c r="V47" s="231"/>
      <c r="W47" s="536"/>
      <c r="X47" s="513" t="str">
        <f>$C47</f>
        <v>Mercredi</v>
      </c>
      <c r="Y47" s="514">
        <f>$D47</f>
        <v>45980</v>
      </c>
      <c r="Z47" s="510"/>
      <c r="AA47" s="522">
        <v>37.1</v>
      </c>
      <c r="AB47" s="510"/>
      <c r="AC47" s="511">
        <v>0.70486111111111105</v>
      </c>
      <c r="AD47" s="539"/>
      <c r="AE47" s="231"/>
      <c r="AF47" s="536"/>
      <c r="AG47" s="513" t="str">
        <f>$C47</f>
        <v>Mercredi</v>
      </c>
      <c r="AH47" s="514">
        <f>$D47</f>
        <v>45980</v>
      </c>
      <c r="AI47" s="510"/>
      <c r="AJ47" s="509">
        <v>4</v>
      </c>
      <c r="AK47" s="510"/>
      <c r="AL47" s="511">
        <v>0.34583333333333338</v>
      </c>
      <c r="AM47" s="510"/>
      <c r="AN47" s="511">
        <v>9.3055555555555558E-2</v>
      </c>
      <c r="AO47" s="510"/>
      <c r="AP47" s="511">
        <v>0.23680555555555557</v>
      </c>
      <c r="AQ47" s="510"/>
      <c r="AR47" s="511">
        <v>1.5972222222222224E-2</v>
      </c>
      <c r="AS47" s="510"/>
      <c r="AT47" s="511">
        <v>0</v>
      </c>
      <c r="AU47" s="540"/>
      <c r="AV47" s="226"/>
      <c r="AW47" s="536"/>
      <c r="AX47" s="513" t="str">
        <f>$C47</f>
        <v>Mercredi</v>
      </c>
      <c r="AY47" s="514">
        <f>$D47</f>
        <v>45980</v>
      </c>
      <c r="AZ47" s="510"/>
      <c r="BA47" s="511">
        <v>0.1986111111111111</v>
      </c>
      <c r="BB47" s="540"/>
      <c r="BC47" s="231"/>
      <c r="BD47" s="20">
        <v>20</v>
      </c>
      <c r="BE47" s="230">
        <f>D47</f>
        <v>45980</v>
      </c>
      <c r="BF47" s="229" t="str">
        <f>$C47</f>
        <v>Mercredi</v>
      </c>
    </row>
    <row r="48" spans="1:58" ht="5.25" customHeight="1">
      <c r="A48" s="223"/>
      <c r="B48" s="536"/>
      <c r="C48" s="515"/>
      <c r="D48" s="510"/>
      <c r="E48" s="537"/>
      <c r="F48" s="228"/>
      <c r="G48" s="234"/>
      <c r="H48" s="234"/>
      <c r="I48" s="234"/>
      <c r="J48" s="519"/>
      <c r="K48" s="517"/>
      <c r="L48" s="510"/>
      <c r="M48" s="517"/>
      <c r="N48" s="517"/>
      <c r="O48" s="517"/>
      <c r="P48" s="519"/>
      <c r="Q48" s="517"/>
      <c r="R48" s="510"/>
      <c r="S48" s="517"/>
      <c r="T48" s="517"/>
      <c r="U48" s="227"/>
      <c r="V48" s="231"/>
      <c r="W48" s="536"/>
      <c r="X48" s="515"/>
      <c r="Y48" s="510"/>
      <c r="Z48" s="510"/>
      <c r="AA48" s="510"/>
      <c r="AB48" s="510"/>
      <c r="AC48" s="523"/>
      <c r="AD48" s="539"/>
      <c r="AE48" s="231"/>
      <c r="AF48" s="536"/>
      <c r="AG48" s="515"/>
      <c r="AH48" s="510"/>
      <c r="AI48" s="510"/>
      <c r="AJ48" s="512"/>
      <c r="AK48" s="510"/>
      <c r="AL48" s="510"/>
      <c r="AM48" s="510"/>
      <c r="AN48" s="510"/>
      <c r="AO48" s="510"/>
      <c r="AP48" s="510"/>
      <c r="AQ48" s="510"/>
      <c r="AR48" s="510"/>
      <c r="AS48" s="510"/>
      <c r="AT48" s="510"/>
      <c r="AU48" s="540"/>
      <c r="AV48" s="226"/>
      <c r="AW48" s="536"/>
      <c r="AX48" s="515"/>
      <c r="AY48" s="510"/>
      <c r="AZ48" s="510"/>
      <c r="BA48" s="523"/>
      <c r="BB48" s="540"/>
      <c r="BC48" s="231"/>
      <c r="BD48" s="20"/>
      <c r="BE48" s="238"/>
      <c r="BF48" s="237"/>
    </row>
    <row r="49" spans="1:58" ht="27" customHeight="1">
      <c r="A49" s="223"/>
      <c r="B49" s="536"/>
      <c r="C49" s="513" t="str">
        <f>PROPER(TEXT(D49,"JJJJ"))</f>
        <v>Jeudi</v>
      </c>
      <c r="D49" s="514">
        <f>$D47+1</f>
        <v>45981</v>
      </c>
      <c r="E49" s="537"/>
      <c r="F49" s="236"/>
      <c r="G49" s="234"/>
      <c r="H49" s="235"/>
      <c r="I49" s="234"/>
      <c r="J49" s="516" t="str">
        <f>IF(OR(L47="",L49=""),"",IF(L49&gt;L47,"»",IF(L49&lt;L47,"¼","¹º")))</f>
        <v>¼</v>
      </c>
      <c r="K49" s="517"/>
      <c r="L49" s="518">
        <v>-0.1</v>
      </c>
      <c r="M49" s="517"/>
      <c r="N49" s="511">
        <v>0.35208333333333303</v>
      </c>
      <c r="O49" s="517"/>
      <c r="P49" s="516" t="str">
        <f>IF(OR(R47="",R49=""),"",IF(R49&gt;R47,"»",IF(R49&lt;R47,"¼","¹º")))</f>
        <v>¼</v>
      </c>
      <c r="Q49" s="517"/>
      <c r="R49" s="518">
        <v>7.9</v>
      </c>
      <c r="S49" s="517"/>
      <c r="T49" s="511">
        <v>0.59583333333333299</v>
      </c>
      <c r="U49" s="227"/>
      <c r="V49" s="231"/>
      <c r="W49" s="536"/>
      <c r="X49" s="513" t="str">
        <f>$C49</f>
        <v>Jeudi</v>
      </c>
      <c r="Y49" s="514">
        <f>$D49</f>
        <v>45981</v>
      </c>
      <c r="Z49" s="510"/>
      <c r="AA49" s="522">
        <v>23</v>
      </c>
      <c r="AB49" s="510"/>
      <c r="AC49" s="511">
        <v>7.1527777777777801E-2</v>
      </c>
      <c r="AD49" s="539"/>
      <c r="AE49" s="231"/>
      <c r="AF49" s="536"/>
      <c r="AG49" s="513" t="str">
        <f>$C49</f>
        <v>Jeudi</v>
      </c>
      <c r="AH49" s="514">
        <f>$D49</f>
        <v>45981</v>
      </c>
      <c r="AI49" s="510"/>
      <c r="AJ49" s="509">
        <v>0</v>
      </c>
      <c r="AK49" s="510"/>
      <c r="AL49" s="511">
        <v>0</v>
      </c>
      <c r="AM49" s="510"/>
      <c r="AN49" s="511">
        <v>0</v>
      </c>
      <c r="AO49" s="510"/>
      <c r="AP49" s="511">
        <v>0</v>
      </c>
      <c r="AQ49" s="510"/>
      <c r="AR49" s="511">
        <v>0</v>
      </c>
      <c r="AS49" s="510"/>
      <c r="AT49" s="511">
        <v>0</v>
      </c>
      <c r="AU49" s="540"/>
      <c r="AV49" s="226"/>
      <c r="AW49" s="536"/>
      <c r="AX49" s="513" t="str">
        <f>$C49</f>
        <v>Jeudi</v>
      </c>
      <c r="AY49" s="514">
        <f>$D49</f>
        <v>45981</v>
      </c>
      <c r="AZ49" s="510"/>
      <c r="BA49" s="511">
        <v>0.32013888888888892</v>
      </c>
      <c r="BB49" s="540"/>
      <c r="BC49" s="231"/>
      <c r="BD49" s="20">
        <v>24</v>
      </c>
      <c r="BE49" s="230">
        <f>D49</f>
        <v>45981</v>
      </c>
      <c r="BF49" s="229" t="str">
        <f>$C49</f>
        <v>Jeudi</v>
      </c>
    </row>
    <row r="50" spans="1:58" ht="5.25" customHeight="1">
      <c r="A50" s="223"/>
      <c r="B50" s="536"/>
      <c r="C50" s="515"/>
      <c r="D50" s="510"/>
      <c r="E50" s="537"/>
      <c r="F50" s="228"/>
      <c r="G50" s="234"/>
      <c r="H50" s="234"/>
      <c r="I50" s="234"/>
      <c r="J50" s="519"/>
      <c r="K50" s="517"/>
      <c r="L50" s="510"/>
      <c r="M50" s="517"/>
      <c r="N50" s="517"/>
      <c r="O50" s="517"/>
      <c r="P50" s="519"/>
      <c r="Q50" s="517"/>
      <c r="R50" s="510"/>
      <c r="S50" s="517"/>
      <c r="T50" s="517"/>
      <c r="U50" s="227"/>
      <c r="V50" s="231"/>
      <c r="W50" s="536"/>
      <c r="X50" s="515"/>
      <c r="Y50" s="510"/>
      <c r="Z50" s="510"/>
      <c r="AA50" s="510"/>
      <c r="AB50" s="510"/>
      <c r="AC50" s="523"/>
      <c r="AD50" s="539"/>
      <c r="AE50" s="231"/>
      <c r="AF50" s="536"/>
      <c r="AG50" s="515"/>
      <c r="AH50" s="510"/>
      <c r="AI50" s="510"/>
      <c r="AJ50" s="512"/>
      <c r="AK50" s="510"/>
      <c r="AL50" s="510"/>
      <c r="AM50" s="510"/>
      <c r="AN50" s="510"/>
      <c r="AO50" s="510"/>
      <c r="AP50" s="510"/>
      <c r="AQ50" s="510"/>
      <c r="AR50" s="510"/>
      <c r="AS50" s="510"/>
      <c r="AT50" s="510"/>
      <c r="AU50" s="540"/>
      <c r="AV50" s="226"/>
      <c r="AW50" s="536"/>
      <c r="AX50" s="515"/>
      <c r="AY50" s="510"/>
      <c r="AZ50" s="510"/>
      <c r="BA50" s="523"/>
      <c r="BB50" s="540"/>
      <c r="BC50" s="231"/>
      <c r="BD50" s="20"/>
      <c r="BE50" s="240"/>
      <c r="BF50" s="239"/>
    </row>
    <row r="51" spans="1:58" ht="27" customHeight="1">
      <c r="A51" s="223"/>
      <c r="B51" s="536"/>
      <c r="C51" s="513" t="str">
        <f>PROPER(TEXT(D51,"JJJJ"))</f>
        <v>Vendredi</v>
      </c>
      <c r="D51" s="514">
        <f>$D49+1</f>
        <v>45982</v>
      </c>
      <c r="E51" s="537"/>
      <c r="F51" s="236"/>
      <c r="G51" s="234"/>
      <c r="H51" s="235"/>
      <c r="I51" s="234"/>
      <c r="J51" s="516" t="str">
        <f>IF(OR(L49="",L51=""),"",IF(L51&gt;L49,"»",IF(L51&lt;L49,"¼","¹º")))</f>
        <v>¼</v>
      </c>
      <c r="K51" s="517"/>
      <c r="L51" s="518">
        <v>-1.2</v>
      </c>
      <c r="M51" s="517"/>
      <c r="N51" s="511">
        <v>0.24027777777777801</v>
      </c>
      <c r="O51" s="517"/>
      <c r="P51" s="516" t="str">
        <f>IF(OR(R49="",R51=""),"",IF(R51&gt;R49,"»",IF(R51&lt;R49,"¼","¹º")))</f>
        <v>»</v>
      </c>
      <c r="Q51" s="517"/>
      <c r="R51" s="518">
        <v>8.6</v>
      </c>
      <c r="S51" s="517"/>
      <c r="T51" s="511">
        <v>0.60277777777777797</v>
      </c>
      <c r="U51" s="227"/>
      <c r="V51" s="231"/>
      <c r="W51" s="536"/>
      <c r="X51" s="513" t="str">
        <f>$C51</f>
        <v>Vendredi</v>
      </c>
      <c r="Y51" s="514">
        <f>$D51</f>
        <v>45982</v>
      </c>
      <c r="Z51" s="510"/>
      <c r="AA51" s="522">
        <v>30.6</v>
      </c>
      <c r="AB51" s="510"/>
      <c r="AC51" s="511">
        <v>0.58819444444444402</v>
      </c>
      <c r="AD51" s="539"/>
      <c r="AE51" s="231"/>
      <c r="AF51" s="536"/>
      <c r="AG51" s="513" t="str">
        <f>$C51</f>
        <v>Vendredi</v>
      </c>
      <c r="AH51" s="514">
        <f>$D51</f>
        <v>45982</v>
      </c>
      <c r="AI51" s="510"/>
      <c r="AJ51" s="509">
        <v>0</v>
      </c>
      <c r="AK51" s="510"/>
      <c r="AL51" s="511">
        <v>0</v>
      </c>
      <c r="AM51" s="510"/>
      <c r="AN51" s="511">
        <v>0</v>
      </c>
      <c r="AO51" s="510"/>
      <c r="AP51" s="511">
        <v>0</v>
      </c>
      <c r="AQ51" s="510"/>
      <c r="AR51" s="511">
        <v>0</v>
      </c>
      <c r="AS51" s="510"/>
      <c r="AT51" s="511">
        <v>0</v>
      </c>
      <c r="AU51" s="540"/>
      <c r="AV51" s="226"/>
      <c r="AW51" s="536"/>
      <c r="AX51" s="513" t="str">
        <f>$C51</f>
        <v>Vendredi</v>
      </c>
      <c r="AY51" s="514">
        <f>$D51</f>
        <v>45982</v>
      </c>
      <c r="AZ51" s="510"/>
      <c r="BA51" s="511">
        <v>0.29791666666666666</v>
      </c>
      <c r="BB51" s="540"/>
      <c r="BC51" s="231"/>
      <c r="BD51" s="20">
        <v>22</v>
      </c>
      <c r="BE51" s="230">
        <f>D51</f>
        <v>45982</v>
      </c>
      <c r="BF51" s="229" t="str">
        <f>$C51</f>
        <v>Vendredi</v>
      </c>
    </row>
    <row r="52" spans="1:58" ht="5.25" customHeight="1">
      <c r="A52" s="223"/>
      <c r="B52" s="536"/>
      <c r="C52" s="515"/>
      <c r="D52" s="510"/>
      <c r="E52" s="537"/>
      <c r="F52" s="228"/>
      <c r="G52" s="234"/>
      <c r="H52" s="234"/>
      <c r="I52" s="234"/>
      <c r="J52" s="519"/>
      <c r="K52" s="517"/>
      <c r="L52" s="510"/>
      <c r="M52" s="517"/>
      <c r="N52" s="517"/>
      <c r="O52" s="517"/>
      <c r="P52" s="519"/>
      <c r="Q52" s="517"/>
      <c r="R52" s="510"/>
      <c r="S52" s="517"/>
      <c r="T52" s="517"/>
      <c r="U52" s="227"/>
      <c r="V52" s="231"/>
      <c r="W52" s="536"/>
      <c r="X52" s="515"/>
      <c r="Y52" s="510"/>
      <c r="Z52" s="510"/>
      <c r="AA52" s="510"/>
      <c r="AB52" s="510"/>
      <c r="AC52" s="523"/>
      <c r="AD52" s="539"/>
      <c r="AE52" s="231"/>
      <c r="AF52" s="536"/>
      <c r="AG52" s="515"/>
      <c r="AH52" s="510"/>
      <c r="AI52" s="510"/>
      <c r="AJ52" s="512"/>
      <c r="AK52" s="510"/>
      <c r="AL52" s="510"/>
      <c r="AM52" s="510"/>
      <c r="AN52" s="510"/>
      <c r="AO52" s="510"/>
      <c r="AP52" s="510"/>
      <c r="AQ52" s="510"/>
      <c r="AR52" s="510"/>
      <c r="AS52" s="510"/>
      <c r="AT52" s="510"/>
      <c r="AU52" s="540"/>
      <c r="AV52" s="226"/>
      <c r="AW52" s="536"/>
      <c r="AX52" s="515"/>
      <c r="AY52" s="510"/>
      <c r="AZ52" s="510"/>
      <c r="BA52" s="523"/>
      <c r="BB52" s="540"/>
      <c r="BC52" s="231"/>
      <c r="BD52" s="20"/>
      <c r="BE52" s="240"/>
      <c r="BF52" s="239"/>
    </row>
    <row r="53" spans="1:58" ht="27" customHeight="1">
      <c r="A53" s="223"/>
      <c r="B53" s="536"/>
      <c r="C53" s="513" t="str">
        <f>PROPER(TEXT(D53,"JJJJ"))</f>
        <v>Samedi</v>
      </c>
      <c r="D53" s="514">
        <f>$D51+1</f>
        <v>45983</v>
      </c>
      <c r="E53" s="537"/>
      <c r="F53" s="236"/>
      <c r="G53" s="234"/>
      <c r="H53" s="235"/>
      <c r="I53" s="234"/>
      <c r="J53" s="516" t="str">
        <f>IF(OR(L51="",L53=""),"",IF(L53&gt;L51,"»",IF(L53&lt;L51,"¼","¹º")))</f>
        <v>¼</v>
      </c>
      <c r="K53" s="517"/>
      <c r="L53" s="518">
        <v>-3.1</v>
      </c>
      <c r="M53" s="517"/>
      <c r="N53" s="511">
        <v>0.30625000000000002</v>
      </c>
      <c r="O53" s="517"/>
      <c r="P53" s="516" t="str">
        <f>IF(OR(R51="",R53=""),"",IF(R53&gt;R51,"»",IF(R53&lt;R51,"¼","¹º")))</f>
        <v>»</v>
      </c>
      <c r="Q53" s="517"/>
      <c r="R53" s="518">
        <v>8.6999999999999993</v>
      </c>
      <c r="S53" s="517"/>
      <c r="T53" s="511">
        <v>0.99930555555605405</v>
      </c>
      <c r="U53" s="227"/>
      <c r="V53" s="231"/>
      <c r="W53" s="536"/>
      <c r="X53" s="513" t="str">
        <f>$C53</f>
        <v>Samedi</v>
      </c>
      <c r="Y53" s="514">
        <f>$D53</f>
        <v>45983</v>
      </c>
      <c r="Z53" s="510"/>
      <c r="AA53" s="522">
        <v>35.299999999999997</v>
      </c>
      <c r="AB53" s="510"/>
      <c r="AC53" s="511">
        <v>0.52638888888888891</v>
      </c>
      <c r="AD53" s="539"/>
      <c r="AE53" s="231"/>
      <c r="AF53" s="536"/>
      <c r="AG53" s="513" t="str">
        <f>$C53</f>
        <v>Samedi</v>
      </c>
      <c r="AH53" s="514">
        <f>$D53</f>
        <v>45983</v>
      </c>
      <c r="AI53" s="510"/>
      <c r="AJ53" s="509">
        <v>21.2</v>
      </c>
      <c r="AK53" s="510"/>
      <c r="AL53" s="511">
        <v>0.33263888888888887</v>
      </c>
      <c r="AM53" s="510"/>
      <c r="AN53" s="511">
        <v>0</v>
      </c>
      <c r="AO53" s="510"/>
      <c r="AP53" s="511">
        <v>0</v>
      </c>
      <c r="AQ53" s="510"/>
      <c r="AR53" s="511">
        <v>8.3333333333333329E-2</v>
      </c>
      <c r="AS53" s="510"/>
      <c r="AT53" s="511">
        <v>0.24930555555555556</v>
      </c>
      <c r="AU53" s="540"/>
      <c r="AV53" s="226"/>
      <c r="AW53" s="536"/>
      <c r="AX53" s="513" t="str">
        <f>$C53</f>
        <v>Samedi</v>
      </c>
      <c r="AY53" s="514">
        <f>$D53</f>
        <v>45983</v>
      </c>
      <c r="AZ53" s="510"/>
      <c r="BA53" s="511">
        <v>0.24791666666666667</v>
      </c>
      <c r="BB53" s="540"/>
      <c r="BC53" s="231"/>
      <c r="BD53" s="20">
        <v>23</v>
      </c>
      <c r="BE53" s="230">
        <f>D53</f>
        <v>45983</v>
      </c>
      <c r="BF53" s="229" t="str">
        <f>$C53</f>
        <v>Samedi</v>
      </c>
    </row>
    <row r="54" spans="1:58" ht="5.25" customHeight="1">
      <c r="A54" s="223"/>
      <c r="B54" s="536"/>
      <c r="C54" s="515"/>
      <c r="D54" s="510"/>
      <c r="E54" s="537"/>
      <c r="F54" s="228"/>
      <c r="G54" s="234"/>
      <c r="H54" s="234"/>
      <c r="I54" s="234"/>
      <c r="J54" s="519"/>
      <c r="K54" s="517"/>
      <c r="L54" s="510"/>
      <c r="M54" s="517"/>
      <c r="N54" s="517"/>
      <c r="O54" s="517"/>
      <c r="P54" s="519"/>
      <c r="Q54" s="517"/>
      <c r="R54" s="510"/>
      <c r="S54" s="517"/>
      <c r="T54" s="517"/>
      <c r="U54" s="227"/>
      <c r="V54" s="231"/>
      <c r="W54" s="536"/>
      <c r="X54" s="515"/>
      <c r="Y54" s="510"/>
      <c r="Z54" s="510"/>
      <c r="AA54" s="510"/>
      <c r="AB54" s="510"/>
      <c r="AC54" s="523"/>
      <c r="AD54" s="539"/>
      <c r="AE54" s="231"/>
      <c r="AF54" s="536"/>
      <c r="AG54" s="515"/>
      <c r="AH54" s="510"/>
      <c r="AI54" s="510"/>
      <c r="AJ54" s="512"/>
      <c r="AK54" s="510"/>
      <c r="AL54" s="510"/>
      <c r="AM54" s="510"/>
      <c r="AN54" s="510"/>
      <c r="AO54" s="510"/>
      <c r="AP54" s="510"/>
      <c r="AQ54" s="510"/>
      <c r="AR54" s="510"/>
      <c r="AS54" s="510"/>
      <c r="AT54" s="510"/>
      <c r="AU54" s="540"/>
      <c r="AV54" s="226"/>
      <c r="AW54" s="536"/>
      <c r="AX54" s="515"/>
      <c r="AY54" s="510"/>
      <c r="AZ54" s="510"/>
      <c r="BA54" s="523"/>
      <c r="BB54" s="540"/>
      <c r="BC54" s="231"/>
      <c r="BD54" s="20"/>
      <c r="BE54" s="238"/>
      <c r="BF54" s="237"/>
    </row>
    <row r="55" spans="1:58" ht="27" customHeight="1">
      <c r="A55" s="223"/>
      <c r="B55" s="536"/>
      <c r="C55" s="513" t="str">
        <f>PROPER(TEXT(D55,"JJJJ"))</f>
        <v>Dimanche</v>
      </c>
      <c r="D55" s="514">
        <f>$D53+1</f>
        <v>45984</v>
      </c>
      <c r="E55" s="537"/>
      <c r="F55" s="236"/>
      <c r="G55" s="234"/>
      <c r="H55" s="235"/>
      <c r="I55" s="234"/>
      <c r="J55" s="516" t="str">
        <f>IF(OR(L53="",L55=""),"",IF(L55&gt;L53,"»",IF(L55&lt;L53,"¼","¹º")))</f>
        <v>»</v>
      </c>
      <c r="K55" s="517"/>
      <c r="L55" s="518">
        <v>7</v>
      </c>
      <c r="M55" s="517"/>
      <c r="N55" s="511">
        <v>0.25694444444444398</v>
      </c>
      <c r="O55" s="517"/>
      <c r="P55" s="516" t="str">
        <f>IF(OR(R53="",R55=""),"",IF(R55&gt;R53,"»",IF(R55&lt;R53,"¼","¹º")))</f>
        <v>»</v>
      </c>
      <c r="Q55" s="517"/>
      <c r="R55" s="518">
        <v>14.4</v>
      </c>
      <c r="S55" s="517"/>
      <c r="T55" s="511">
        <v>0.67847222222222203</v>
      </c>
      <c r="U55" s="227"/>
      <c r="V55" s="231"/>
      <c r="W55" s="536"/>
      <c r="X55" s="513" t="str">
        <f>$C55</f>
        <v>Dimanche</v>
      </c>
      <c r="Y55" s="514">
        <f>$D55</f>
        <v>45984</v>
      </c>
      <c r="Z55" s="510"/>
      <c r="AA55" s="522">
        <v>29.2</v>
      </c>
      <c r="AB55" s="510"/>
      <c r="AC55" s="511">
        <v>0.624305555555556</v>
      </c>
      <c r="AD55" s="539"/>
      <c r="AE55" s="231"/>
      <c r="AF55" s="536"/>
      <c r="AG55" s="513" t="str">
        <f>$C55</f>
        <v>Dimanche</v>
      </c>
      <c r="AH55" s="514">
        <f>$D55</f>
        <v>45984</v>
      </c>
      <c r="AI55" s="510"/>
      <c r="AJ55" s="509">
        <v>6.6</v>
      </c>
      <c r="AK55" s="510"/>
      <c r="AL55" s="511">
        <v>0.50069444444444444</v>
      </c>
      <c r="AM55" s="510"/>
      <c r="AN55" s="511">
        <v>4.8611111111111112E-2</v>
      </c>
      <c r="AO55" s="510"/>
      <c r="AP55" s="511">
        <v>0.17500000000000002</v>
      </c>
      <c r="AQ55" s="510"/>
      <c r="AR55" s="511">
        <v>7.1527777777777773E-2</v>
      </c>
      <c r="AS55" s="510"/>
      <c r="AT55" s="511">
        <v>0.20555555555555557</v>
      </c>
      <c r="AU55" s="540"/>
      <c r="AV55" s="226"/>
      <c r="AW55" s="536"/>
      <c r="AX55" s="513" t="str">
        <f>$C55</f>
        <v>Dimanche</v>
      </c>
      <c r="AY55" s="514">
        <f>$D55</f>
        <v>45984</v>
      </c>
      <c r="AZ55" s="510"/>
      <c r="BA55" s="511">
        <v>6.1111111111111109E-2</v>
      </c>
      <c r="BB55" s="540"/>
      <c r="BC55" s="231"/>
      <c r="BD55" s="20">
        <v>20</v>
      </c>
      <c r="BE55" s="230">
        <f>D55</f>
        <v>45984</v>
      </c>
      <c r="BF55" s="229" t="str">
        <f>$C55</f>
        <v>Dimanche</v>
      </c>
    </row>
    <row r="56" spans="1:58" ht="22.5" customHeight="1">
      <c r="A56" s="223"/>
      <c r="B56" s="536"/>
      <c r="C56" s="515"/>
      <c r="D56" s="510"/>
      <c r="E56" s="537"/>
      <c r="F56" s="234"/>
      <c r="G56" s="234"/>
      <c r="H56" s="234"/>
      <c r="I56" s="234"/>
      <c r="J56" s="519"/>
      <c r="K56" s="517"/>
      <c r="L56" s="517"/>
      <c r="M56" s="517"/>
      <c r="N56" s="517"/>
      <c r="O56" s="517"/>
      <c r="P56" s="519"/>
      <c r="Q56" s="517"/>
      <c r="R56" s="517"/>
      <c r="S56" s="517"/>
      <c r="T56" s="517"/>
      <c r="U56" s="227"/>
      <c r="V56" s="225"/>
      <c r="W56" s="536"/>
      <c r="X56" s="515"/>
      <c r="Y56" s="510"/>
      <c r="Z56" s="510"/>
      <c r="AA56" s="510"/>
      <c r="AB56" s="510"/>
      <c r="AC56" s="523"/>
      <c r="AD56" s="539"/>
      <c r="AE56" s="225"/>
      <c r="AF56" s="536"/>
      <c r="AG56" s="515"/>
      <c r="AH56" s="510"/>
      <c r="AI56" s="510"/>
      <c r="AJ56" s="512"/>
      <c r="AK56" s="510"/>
      <c r="AL56" s="523"/>
      <c r="AM56" s="510"/>
      <c r="AN56" s="523"/>
      <c r="AO56" s="510"/>
      <c r="AP56" s="523"/>
      <c r="AQ56" s="510"/>
      <c r="AR56" s="523"/>
      <c r="AS56" s="510"/>
      <c r="AT56" s="523"/>
      <c r="AU56" s="540"/>
      <c r="AV56" s="226"/>
      <c r="AW56" s="536"/>
      <c r="AX56" s="515"/>
      <c r="AY56" s="510"/>
      <c r="AZ56" s="510"/>
      <c r="BA56" s="523"/>
      <c r="BB56" s="540"/>
      <c r="BC56" s="225"/>
      <c r="BD56" s="20"/>
      <c r="BE56" s="242"/>
      <c r="BF56" s="241"/>
    </row>
    <row r="57" spans="1:58" ht="27" customHeight="1">
      <c r="A57" s="223"/>
      <c r="B57" s="536"/>
      <c r="C57" s="513" t="str">
        <f>PROPER(TEXT(D57,"JJJJ"))</f>
        <v>Lundi</v>
      </c>
      <c r="D57" s="514">
        <f>$D55+1</f>
        <v>45985</v>
      </c>
      <c r="E57" s="537"/>
      <c r="F57" s="236"/>
      <c r="G57" s="234"/>
      <c r="H57" s="235"/>
      <c r="I57" s="234"/>
      <c r="J57" s="516" t="str">
        <f>IF(OR(L55="",L57=""),"",IF(L57&gt;L55,"»",IF(L57&lt;L55,"¼","¹º")))</f>
        <v>»</v>
      </c>
      <c r="K57" s="517"/>
      <c r="L57" s="518">
        <v>8.3000000000000007</v>
      </c>
      <c r="M57" s="517"/>
      <c r="N57" s="511">
        <v>0.73819444444444404</v>
      </c>
      <c r="O57" s="517"/>
      <c r="P57" s="516" t="str">
        <f>IF(OR(R55="",R57=""),"",IF(R57&gt;R55,"»",IF(R57&lt;R55,"¼","¹º")))</f>
        <v>¼</v>
      </c>
      <c r="Q57" s="517"/>
      <c r="R57" s="518">
        <v>12.3</v>
      </c>
      <c r="S57" s="517"/>
      <c r="T57" s="511">
        <v>0.57777777777777795</v>
      </c>
      <c r="U57" s="227"/>
      <c r="V57" s="231"/>
      <c r="W57" s="536"/>
      <c r="X57" s="513" t="str">
        <f>$C57</f>
        <v>Lundi</v>
      </c>
      <c r="Y57" s="514">
        <f>$D57</f>
        <v>45985</v>
      </c>
      <c r="Z57" s="510"/>
      <c r="AA57" s="522">
        <v>39.6</v>
      </c>
      <c r="AB57" s="510"/>
      <c r="AC57" s="511">
        <v>0.78402777777777799</v>
      </c>
      <c r="AD57" s="539"/>
      <c r="AE57" s="231"/>
      <c r="AF57" s="536"/>
      <c r="AG57" s="513" t="str">
        <f>$C57</f>
        <v>Lundi</v>
      </c>
      <c r="AH57" s="514">
        <f>$D57</f>
        <v>45985</v>
      </c>
      <c r="AI57" s="510"/>
      <c r="AJ57" s="509">
        <v>5</v>
      </c>
      <c r="AK57" s="510"/>
      <c r="AL57" s="511">
        <v>0.59375</v>
      </c>
      <c r="AM57" s="510"/>
      <c r="AN57" s="511">
        <v>0.25</v>
      </c>
      <c r="AO57" s="510"/>
      <c r="AP57" s="511">
        <v>0.14722222222222223</v>
      </c>
      <c r="AQ57" s="510"/>
      <c r="AR57" s="511">
        <v>7.4305555555555555E-2</v>
      </c>
      <c r="AS57" s="510"/>
      <c r="AT57" s="511">
        <v>0.12222222222222222</v>
      </c>
      <c r="AU57" s="540"/>
      <c r="AV57" s="226"/>
      <c r="AW57" s="536"/>
      <c r="AX57" s="513" t="str">
        <f>$C57</f>
        <v>Lundi</v>
      </c>
      <c r="AY57" s="514">
        <f>$D57</f>
        <v>45985</v>
      </c>
      <c r="AZ57" s="510"/>
      <c r="BA57" s="511">
        <v>0.18611111111111112</v>
      </c>
      <c r="BB57" s="540"/>
      <c r="BC57" s="231"/>
      <c r="BD57" s="20">
        <v>22</v>
      </c>
      <c r="BE57" s="230">
        <f>D57</f>
        <v>45985</v>
      </c>
      <c r="BF57" s="229" t="str">
        <f>$C57</f>
        <v>Lundi</v>
      </c>
    </row>
    <row r="58" spans="1:58" ht="5.25" customHeight="1">
      <c r="A58" s="223"/>
      <c r="B58" s="536"/>
      <c r="C58" s="515"/>
      <c r="D58" s="510"/>
      <c r="E58" s="537"/>
      <c r="F58" s="228"/>
      <c r="G58" s="234"/>
      <c r="H58" s="234"/>
      <c r="I58" s="234"/>
      <c r="J58" s="519"/>
      <c r="K58" s="517"/>
      <c r="L58" s="510"/>
      <c r="M58" s="517"/>
      <c r="N58" s="517"/>
      <c r="O58" s="517"/>
      <c r="P58" s="519"/>
      <c r="Q58" s="517"/>
      <c r="R58" s="510"/>
      <c r="S58" s="517"/>
      <c r="T58" s="517"/>
      <c r="U58" s="227"/>
      <c r="V58" s="231"/>
      <c r="W58" s="536"/>
      <c r="X58" s="515"/>
      <c r="Y58" s="510"/>
      <c r="Z58" s="510"/>
      <c r="AA58" s="510"/>
      <c r="AB58" s="510"/>
      <c r="AC58" s="523"/>
      <c r="AD58" s="539"/>
      <c r="AE58" s="231"/>
      <c r="AF58" s="536"/>
      <c r="AG58" s="515"/>
      <c r="AH58" s="510"/>
      <c r="AI58" s="510"/>
      <c r="AJ58" s="512"/>
      <c r="AK58" s="510"/>
      <c r="AL58" s="510"/>
      <c r="AM58" s="510"/>
      <c r="AN58" s="510"/>
      <c r="AO58" s="510"/>
      <c r="AP58" s="510"/>
      <c r="AQ58" s="510"/>
      <c r="AR58" s="510"/>
      <c r="AS58" s="510"/>
      <c r="AT58" s="510"/>
      <c r="AU58" s="540"/>
      <c r="AV58" s="226"/>
      <c r="AW58" s="536"/>
      <c r="AX58" s="515"/>
      <c r="AY58" s="510"/>
      <c r="AZ58" s="510"/>
      <c r="BA58" s="523"/>
      <c r="BB58" s="540"/>
      <c r="BC58" s="231"/>
      <c r="BD58" s="20"/>
      <c r="BE58" s="238"/>
      <c r="BF58" s="237"/>
    </row>
    <row r="59" spans="1:58" ht="27" customHeight="1">
      <c r="A59" s="223"/>
      <c r="B59" s="536"/>
      <c r="C59" s="513" t="str">
        <f>PROPER(TEXT(D59,"JJJJ"))</f>
        <v>Mardi</v>
      </c>
      <c r="D59" s="514">
        <f>$D57+1</f>
        <v>45986</v>
      </c>
      <c r="E59" s="537"/>
      <c r="F59" s="236"/>
      <c r="G59" s="234"/>
      <c r="H59" s="235"/>
      <c r="I59" s="234"/>
      <c r="J59" s="516" t="str">
        <f>IF(OR(L57="",L59=""),"",IF(L59&gt;L57,"»",IF(L59&lt;L57,"¼","¹º")))</f>
        <v>¼</v>
      </c>
      <c r="K59" s="517"/>
      <c r="L59" s="518">
        <v>4.3</v>
      </c>
      <c r="M59" s="517"/>
      <c r="N59" s="511">
        <v>0.93472222222222201</v>
      </c>
      <c r="O59" s="517"/>
      <c r="P59" s="516" t="str">
        <f>IF(OR(R57="",R59=""),"",IF(R59&gt;R57,"»",IF(R59&lt;R57,"¼","¹º")))</f>
        <v>¼</v>
      </c>
      <c r="Q59" s="517"/>
      <c r="R59" s="518">
        <v>11</v>
      </c>
      <c r="S59" s="517"/>
      <c r="T59" s="511">
        <v>0.59652777777777799</v>
      </c>
      <c r="U59" s="227"/>
      <c r="V59" s="231"/>
      <c r="W59" s="536"/>
      <c r="X59" s="513" t="str">
        <f>$C59</f>
        <v>Mardi</v>
      </c>
      <c r="Y59" s="514">
        <f>$D59</f>
        <v>45986</v>
      </c>
      <c r="Z59" s="510"/>
      <c r="AA59" s="522">
        <v>34.6</v>
      </c>
      <c r="AB59" s="510"/>
      <c r="AC59" s="511">
        <v>0.69791666666666696</v>
      </c>
      <c r="AD59" s="539"/>
      <c r="AE59" s="231"/>
      <c r="AF59" s="536"/>
      <c r="AG59" s="513" t="str">
        <f>$C59</f>
        <v>Mardi</v>
      </c>
      <c r="AH59" s="514">
        <f>$D59</f>
        <v>45986</v>
      </c>
      <c r="AI59" s="510"/>
      <c r="AJ59" s="509">
        <v>0</v>
      </c>
      <c r="AK59" s="510"/>
      <c r="AL59" s="511">
        <v>0</v>
      </c>
      <c r="AM59" s="510"/>
      <c r="AN59" s="511">
        <v>0</v>
      </c>
      <c r="AO59" s="510"/>
      <c r="AP59" s="511">
        <v>0</v>
      </c>
      <c r="AQ59" s="510"/>
      <c r="AR59" s="511">
        <v>0</v>
      </c>
      <c r="AS59" s="510"/>
      <c r="AT59" s="511">
        <v>0</v>
      </c>
      <c r="AU59" s="540"/>
      <c r="AV59" s="226"/>
      <c r="AW59" s="536"/>
      <c r="AX59" s="513" t="str">
        <f>$C59</f>
        <v>Mardi</v>
      </c>
      <c r="AY59" s="514">
        <f>$D59</f>
        <v>45986</v>
      </c>
      <c r="AZ59" s="510"/>
      <c r="BA59" s="511">
        <v>0.24791666666666667</v>
      </c>
      <c r="BB59" s="540"/>
      <c r="BC59" s="231"/>
      <c r="BD59" s="20">
        <v>23</v>
      </c>
      <c r="BE59" s="230">
        <f>D59</f>
        <v>45986</v>
      </c>
      <c r="BF59" s="229" t="str">
        <f>$C59</f>
        <v>Mardi</v>
      </c>
    </row>
    <row r="60" spans="1:58" ht="5.25" customHeight="1">
      <c r="A60" s="223"/>
      <c r="B60" s="536"/>
      <c r="C60" s="515"/>
      <c r="D60" s="510"/>
      <c r="E60" s="537"/>
      <c r="F60" s="228"/>
      <c r="G60" s="234"/>
      <c r="H60" s="234"/>
      <c r="I60" s="234"/>
      <c r="J60" s="519"/>
      <c r="K60" s="517"/>
      <c r="L60" s="510"/>
      <c r="M60" s="517"/>
      <c r="N60" s="517"/>
      <c r="O60" s="517"/>
      <c r="P60" s="519"/>
      <c r="Q60" s="517"/>
      <c r="R60" s="510"/>
      <c r="S60" s="517"/>
      <c r="T60" s="517"/>
      <c r="U60" s="227"/>
      <c r="V60" s="231"/>
      <c r="W60" s="536"/>
      <c r="X60" s="515"/>
      <c r="Y60" s="510"/>
      <c r="Z60" s="510"/>
      <c r="AA60" s="510"/>
      <c r="AB60" s="510"/>
      <c r="AC60" s="523"/>
      <c r="AD60" s="539"/>
      <c r="AE60" s="231"/>
      <c r="AF60" s="536"/>
      <c r="AG60" s="515"/>
      <c r="AH60" s="510"/>
      <c r="AI60" s="510"/>
      <c r="AJ60" s="512"/>
      <c r="AK60" s="510"/>
      <c r="AL60" s="510"/>
      <c r="AM60" s="510"/>
      <c r="AN60" s="510"/>
      <c r="AO60" s="510"/>
      <c r="AP60" s="510"/>
      <c r="AQ60" s="510"/>
      <c r="AR60" s="510"/>
      <c r="AS60" s="510"/>
      <c r="AT60" s="510"/>
      <c r="AU60" s="540"/>
      <c r="AV60" s="226"/>
      <c r="AW60" s="536"/>
      <c r="AX60" s="515"/>
      <c r="AY60" s="510"/>
      <c r="AZ60" s="510"/>
      <c r="BA60" s="523"/>
      <c r="BB60" s="540"/>
      <c r="BC60" s="231"/>
      <c r="BD60" s="20"/>
      <c r="BE60" s="238"/>
      <c r="BF60" s="237"/>
    </row>
    <row r="61" spans="1:58" ht="27" customHeight="1">
      <c r="A61" s="223"/>
      <c r="B61" s="536"/>
      <c r="C61" s="513" t="str">
        <f>PROPER(TEXT(D61,"JJJJ"))</f>
        <v>Mercredi</v>
      </c>
      <c r="D61" s="514">
        <f>$D59+1</f>
        <v>45987</v>
      </c>
      <c r="E61" s="537"/>
      <c r="F61" s="236"/>
      <c r="G61" s="234"/>
      <c r="H61" s="235"/>
      <c r="I61" s="234"/>
      <c r="J61" s="516" t="str">
        <f>IF(OR(L59="",L61=""),"",IF(L61&gt;L59,"»",IF(L61&lt;L59,"¼","¹º")))</f>
        <v>¼</v>
      </c>
      <c r="K61" s="517"/>
      <c r="L61" s="518">
        <v>0.7</v>
      </c>
      <c r="M61" s="517"/>
      <c r="N61" s="511">
        <v>0.968055555555556</v>
      </c>
      <c r="O61" s="517"/>
      <c r="P61" s="516" t="str">
        <f>IF(OR(R59="",R61=""),"",IF(R61&gt;R59,"»",IF(R61&lt;R59,"¼","¹º")))</f>
        <v>¼</v>
      </c>
      <c r="Q61" s="517"/>
      <c r="R61" s="518">
        <v>10.6</v>
      </c>
      <c r="S61" s="517"/>
      <c r="T61" s="511">
        <v>0.60624999999999996</v>
      </c>
      <c r="U61" s="227"/>
      <c r="V61" s="231"/>
      <c r="W61" s="536"/>
      <c r="X61" s="513" t="str">
        <f>$C61</f>
        <v>Mercredi</v>
      </c>
      <c r="Y61" s="514">
        <f>$D61</f>
        <v>45987</v>
      </c>
      <c r="Z61" s="510"/>
      <c r="AA61" s="522">
        <v>13</v>
      </c>
      <c r="AB61" s="510"/>
      <c r="AC61" s="511">
        <v>0.13819444444444401</v>
      </c>
      <c r="AD61" s="539"/>
      <c r="AE61" s="231"/>
      <c r="AF61" s="536"/>
      <c r="AG61" s="513" t="str">
        <f>$C61</f>
        <v>Mercredi</v>
      </c>
      <c r="AH61" s="514">
        <f>$D61</f>
        <v>45987</v>
      </c>
      <c r="AI61" s="510"/>
      <c r="AJ61" s="509">
        <v>0</v>
      </c>
      <c r="AK61" s="510"/>
      <c r="AL61" s="511">
        <v>0</v>
      </c>
      <c r="AM61" s="510"/>
      <c r="AN61" s="511">
        <v>0</v>
      </c>
      <c r="AO61" s="510"/>
      <c r="AP61" s="511">
        <v>0</v>
      </c>
      <c r="AQ61" s="510"/>
      <c r="AR61" s="511">
        <v>0</v>
      </c>
      <c r="AS61" s="510"/>
      <c r="AT61" s="511">
        <v>0</v>
      </c>
      <c r="AU61" s="540"/>
      <c r="AV61" s="226"/>
      <c r="AW61" s="536"/>
      <c r="AX61" s="513" t="str">
        <f>$C61</f>
        <v>Mercredi</v>
      </c>
      <c r="AY61" s="514">
        <f>$D61</f>
        <v>45987</v>
      </c>
      <c r="AZ61" s="510"/>
      <c r="BA61" s="511">
        <v>0.27777777777777779</v>
      </c>
      <c r="BB61" s="540"/>
      <c r="BC61" s="231"/>
      <c r="BD61" s="20">
        <v>20</v>
      </c>
      <c r="BE61" s="230">
        <f>D61</f>
        <v>45987</v>
      </c>
      <c r="BF61" s="229" t="str">
        <f>$C61</f>
        <v>Mercredi</v>
      </c>
    </row>
    <row r="62" spans="1:58" ht="5.25" customHeight="1">
      <c r="A62" s="223"/>
      <c r="B62" s="536"/>
      <c r="C62" s="515"/>
      <c r="D62" s="510"/>
      <c r="E62" s="537"/>
      <c r="F62" s="228"/>
      <c r="G62" s="234"/>
      <c r="H62" s="234"/>
      <c r="I62" s="234"/>
      <c r="J62" s="519"/>
      <c r="K62" s="517"/>
      <c r="L62" s="510"/>
      <c r="M62" s="517"/>
      <c r="N62" s="517"/>
      <c r="O62" s="517"/>
      <c r="P62" s="519"/>
      <c r="Q62" s="517"/>
      <c r="R62" s="510"/>
      <c r="S62" s="517"/>
      <c r="T62" s="517"/>
      <c r="U62" s="227"/>
      <c r="V62" s="231"/>
      <c r="W62" s="536"/>
      <c r="X62" s="515"/>
      <c r="Y62" s="510"/>
      <c r="Z62" s="510"/>
      <c r="AA62" s="510"/>
      <c r="AB62" s="510"/>
      <c r="AC62" s="523"/>
      <c r="AD62" s="539"/>
      <c r="AE62" s="231"/>
      <c r="AF62" s="536"/>
      <c r="AG62" s="515"/>
      <c r="AH62" s="510"/>
      <c r="AI62" s="510"/>
      <c r="AJ62" s="512"/>
      <c r="AK62" s="510"/>
      <c r="AL62" s="510"/>
      <c r="AM62" s="510"/>
      <c r="AN62" s="510"/>
      <c r="AO62" s="510"/>
      <c r="AP62" s="510"/>
      <c r="AQ62" s="510"/>
      <c r="AR62" s="510"/>
      <c r="AS62" s="510"/>
      <c r="AT62" s="510"/>
      <c r="AU62" s="540"/>
      <c r="AV62" s="226"/>
      <c r="AW62" s="536"/>
      <c r="AX62" s="515"/>
      <c r="AY62" s="510"/>
      <c r="AZ62" s="510"/>
      <c r="BA62" s="523"/>
      <c r="BB62" s="540"/>
      <c r="BC62" s="231"/>
      <c r="BD62" s="20"/>
      <c r="BE62" s="238"/>
      <c r="BF62" s="237"/>
    </row>
    <row r="63" spans="1:58" ht="27" customHeight="1">
      <c r="A63" s="223"/>
      <c r="B63" s="536"/>
      <c r="C63" s="513" t="str">
        <f>PROPER(TEXT(D63,"JJJJ"))</f>
        <v>Jeudi</v>
      </c>
      <c r="D63" s="514">
        <f>$D61+1</f>
        <v>45988</v>
      </c>
      <c r="E63" s="537"/>
      <c r="F63" s="236"/>
      <c r="G63" s="234"/>
      <c r="H63" s="235"/>
      <c r="I63" s="234"/>
      <c r="J63" s="516" t="str">
        <f>IF(OR(L61="",L63=""),"",IF(L63&gt;L61,"»",IF(L63&lt;L61,"¼","¹º")))</f>
        <v/>
      </c>
      <c r="K63" s="517"/>
      <c r="L63" s="518"/>
      <c r="M63" s="517"/>
      <c r="N63" s="511"/>
      <c r="O63" s="517"/>
      <c r="P63" s="516" t="str">
        <f>IF(OR(R61="",R63=""),"",IF(R63&gt;R61,"»",IF(R63&lt;R61,"¼","¹º")))</f>
        <v/>
      </c>
      <c r="Q63" s="517"/>
      <c r="R63" s="518"/>
      <c r="S63" s="517"/>
      <c r="T63" s="511"/>
      <c r="U63" s="227"/>
      <c r="V63" s="231"/>
      <c r="W63" s="536"/>
      <c r="X63" s="513" t="str">
        <f>$C63</f>
        <v>Jeudi</v>
      </c>
      <c r="Y63" s="514">
        <f>$D63</f>
        <v>45988</v>
      </c>
      <c r="Z63" s="510"/>
      <c r="AA63" s="522"/>
      <c r="AB63" s="510"/>
      <c r="AC63" s="511"/>
      <c r="AD63" s="539"/>
      <c r="AE63" s="231"/>
      <c r="AF63" s="536"/>
      <c r="AG63" s="513" t="str">
        <f>$C63</f>
        <v>Jeudi</v>
      </c>
      <c r="AH63" s="514">
        <f>$D63</f>
        <v>45988</v>
      </c>
      <c r="AI63" s="510"/>
      <c r="AJ63" s="509"/>
      <c r="AK63" s="510"/>
      <c r="AL63" s="511"/>
      <c r="AM63" s="510"/>
      <c r="AN63" s="511"/>
      <c r="AO63" s="510"/>
      <c r="AP63" s="511"/>
      <c r="AQ63" s="510"/>
      <c r="AR63" s="511"/>
      <c r="AS63" s="510"/>
      <c r="AT63" s="511"/>
      <c r="AU63" s="540"/>
      <c r="AV63" s="226"/>
      <c r="AW63" s="536"/>
      <c r="AX63" s="513" t="str">
        <f>$C63</f>
        <v>Jeudi</v>
      </c>
      <c r="AY63" s="514">
        <f>$D63</f>
        <v>45988</v>
      </c>
      <c r="AZ63" s="510"/>
      <c r="BA63" s="511"/>
      <c r="BB63" s="540"/>
      <c r="BC63" s="231"/>
      <c r="BD63" s="20">
        <v>24</v>
      </c>
      <c r="BE63" s="230">
        <f>D63</f>
        <v>45988</v>
      </c>
      <c r="BF63" s="229" t="str">
        <f>$C63</f>
        <v>Jeudi</v>
      </c>
    </row>
    <row r="64" spans="1:58" ht="5.25" customHeight="1">
      <c r="A64" s="223"/>
      <c r="B64" s="536"/>
      <c r="C64" s="515"/>
      <c r="D64" s="510"/>
      <c r="E64" s="537"/>
      <c r="F64" s="228"/>
      <c r="G64" s="234"/>
      <c r="H64" s="234"/>
      <c r="I64" s="234"/>
      <c r="J64" s="519"/>
      <c r="K64" s="517"/>
      <c r="L64" s="510"/>
      <c r="M64" s="517"/>
      <c r="N64" s="517"/>
      <c r="O64" s="517"/>
      <c r="P64" s="519"/>
      <c r="Q64" s="517"/>
      <c r="R64" s="510"/>
      <c r="S64" s="517"/>
      <c r="T64" s="517"/>
      <c r="U64" s="227"/>
      <c r="V64" s="231"/>
      <c r="W64" s="536"/>
      <c r="X64" s="515"/>
      <c r="Y64" s="510"/>
      <c r="Z64" s="510"/>
      <c r="AA64" s="510"/>
      <c r="AB64" s="510"/>
      <c r="AC64" s="523"/>
      <c r="AD64" s="539"/>
      <c r="AE64" s="231"/>
      <c r="AF64" s="536"/>
      <c r="AG64" s="515"/>
      <c r="AH64" s="510"/>
      <c r="AI64" s="510"/>
      <c r="AJ64" s="512"/>
      <c r="AK64" s="510"/>
      <c r="AL64" s="510"/>
      <c r="AM64" s="510"/>
      <c r="AN64" s="510"/>
      <c r="AO64" s="510"/>
      <c r="AP64" s="510"/>
      <c r="AQ64" s="510"/>
      <c r="AR64" s="510"/>
      <c r="AS64" s="510"/>
      <c r="AT64" s="510"/>
      <c r="AU64" s="540"/>
      <c r="AV64" s="226"/>
      <c r="AW64" s="536"/>
      <c r="AX64" s="515"/>
      <c r="AY64" s="510"/>
      <c r="AZ64" s="510"/>
      <c r="BA64" s="523"/>
      <c r="BB64" s="540"/>
      <c r="BC64" s="231"/>
      <c r="BD64" s="20"/>
      <c r="BE64" s="240"/>
      <c r="BF64" s="239"/>
    </row>
    <row r="65" spans="1:70" ht="27" customHeight="1">
      <c r="A65" s="223"/>
      <c r="B65" s="536"/>
      <c r="C65" s="513" t="str">
        <f>PROPER(TEXT(D65,"JJJJ"))</f>
        <v>Vendredi</v>
      </c>
      <c r="D65" s="514">
        <f>$D63+1</f>
        <v>45989</v>
      </c>
      <c r="E65" s="537"/>
      <c r="F65" s="236"/>
      <c r="G65" s="234"/>
      <c r="H65" s="235"/>
      <c r="I65" s="234"/>
      <c r="J65" s="516" t="str">
        <f>IF(OR(L63="",L65=""),"",IF(L65&gt;L63,"»",IF(L65&lt;L63,"¼","¹º")))</f>
        <v/>
      </c>
      <c r="K65" s="517"/>
      <c r="L65" s="518"/>
      <c r="M65" s="517"/>
      <c r="N65" s="511"/>
      <c r="O65" s="517"/>
      <c r="P65" s="516" t="str">
        <f>IF(OR(R63="",R65=""),"",IF(R65&gt;R63,"»",IF(R65&lt;R63,"¼","¹º")))</f>
        <v/>
      </c>
      <c r="Q65" s="517"/>
      <c r="R65" s="518"/>
      <c r="S65" s="517"/>
      <c r="T65" s="511"/>
      <c r="U65" s="227"/>
      <c r="V65" s="231"/>
      <c r="W65" s="536"/>
      <c r="X65" s="513" t="str">
        <f>$C65</f>
        <v>Vendredi</v>
      </c>
      <c r="Y65" s="514">
        <f>$D65</f>
        <v>45989</v>
      </c>
      <c r="Z65" s="510"/>
      <c r="AA65" s="522"/>
      <c r="AB65" s="510"/>
      <c r="AC65" s="511"/>
      <c r="AD65" s="539"/>
      <c r="AE65" s="231"/>
      <c r="AF65" s="536"/>
      <c r="AG65" s="513" t="str">
        <f>$C65</f>
        <v>Vendredi</v>
      </c>
      <c r="AH65" s="514">
        <f>$D65</f>
        <v>45989</v>
      </c>
      <c r="AI65" s="510"/>
      <c r="AJ65" s="509"/>
      <c r="AK65" s="510"/>
      <c r="AL65" s="511"/>
      <c r="AM65" s="510"/>
      <c r="AN65" s="511"/>
      <c r="AO65" s="510"/>
      <c r="AP65" s="511"/>
      <c r="AQ65" s="510"/>
      <c r="AR65" s="511"/>
      <c r="AS65" s="510"/>
      <c r="AT65" s="511"/>
      <c r="AU65" s="540"/>
      <c r="AV65" s="226"/>
      <c r="AW65" s="536"/>
      <c r="AX65" s="513" t="str">
        <f>$C65</f>
        <v>Vendredi</v>
      </c>
      <c r="AY65" s="514">
        <f>$D65</f>
        <v>45989</v>
      </c>
      <c r="AZ65" s="510"/>
      <c r="BA65" s="511"/>
      <c r="BB65" s="540"/>
      <c r="BC65" s="231"/>
      <c r="BD65" s="20">
        <v>22</v>
      </c>
      <c r="BE65" s="230">
        <f>D65</f>
        <v>45989</v>
      </c>
      <c r="BF65" s="229" t="str">
        <f>$C65</f>
        <v>Vendredi</v>
      </c>
    </row>
    <row r="66" spans="1:70" ht="5.25" customHeight="1">
      <c r="A66" s="223"/>
      <c r="B66" s="536"/>
      <c r="C66" s="515"/>
      <c r="D66" s="510"/>
      <c r="E66" s="537"/>
      <c r="F66" s="228"/>
      <c r="G66" s="234"/>
      <c r="H66" s="234"/>
      <c r="I66" s="234"/>
      <c r="J66" s="519"/>
      <c r="K66" s="517"/>
      <c r="L66" s="510"/>
      <c r="M66" s="517"/>
      <c r="N66" s="517"/>
      <c r="O66" s="517"/>
      <c r="P66" s="519"/>
      <c r="Q66" s="517"/>
      <c r="R66" s="510"/>
      <c r="S66" s="517"/>
      <c r="T66" s="517"/>
      <c r="U66" s="227"/>
      <c r="V66" s="231"/>
      <c r="W66" s="536"/>
      <c r="X66" s="515"/>
      <c r="Y66" s="510"/>
      <c r="Z66" s="510"/>
      <c r="AA66" s="510"/>
      <c r="AB66" s="510"/>
      <c r="AC66" s="523"/>
      <c r="AD66" s="539"/>
      <c r="AE66" s="231"/>
      <c r="AF66" s="536"/>
      <c r="AG66" s="515"/>
      <c r="AH66" s="510"/>
      <c r="AI66" s="510"/>
      <c r="AJ66" s="512"/>
      <c r="AK66" s="510"/>
      <c r="AL66" s="510"/>
      <c r="AM66" s="510"/>
      <c r="AN66" s="510"/>
      <c r="AO66" s="510"/>
      <c r="AP66" s="510"/>
      <c r="AQ66" s="510"/>
      <c r="AR66" s="510"/>
      <c r="AS66" s="510"/>
      <c r="AT66" s="510"/>
      <c r="AU66" s="540"/>
      <c r="AV66" s="226"/>
      <c r="AW66" s="536"/>
      <c r="AX66" s="515"/>
      <c r="AY66" s="510"/>
      <c r="AZ66" s="510"/>
      <c r="BA66" s="523"/>
      <c r="BB66" s="540"/>
      <c r="BC66" s="231"/>
      <c r="BD66" s="20"/>
      <c r="BE66" s="240"/>
      <c r="BF66" s="239"/>
    </row>
    <row r="67" spans="1:70" ht="27" customHeight="1">
      <c r="A67" s="223"/>
      <c r="B67" s="536"/>
      <c r="C67" s="513" t="str">
        <f>PROPER(TEXT(D67,"JJJJ"))</f>
        <v>Samedi</v>
      </c>
      <c r="D67" s="514">
        <f>$D65+1</f>
        <v>45990</v>
      </c>
      <c r="E67" s="537"/>
      <c r="F67" s="236"/>
      <c r="G67" s="234"/>
      <c r="H67" s="235"/>
      <c r="I67" s="234"/>
      <c r="J67" s="516" t="str">
        <f>IF(OR(L65="",L67=""),"",IF(L67&gt;L65,"»",IF(L67&lt;L65,"¼","¹º")))</f>
        <v/>
      </c>
      <c r="K67" s="517"/>
      <c r="L67" s="518"/>
      <c r="M67" s="517"/>
      <c r="N67" s="511"/>
      <c r="O67" s="517"/>
      <c r="P67" s="516" t="str">
        <f>IF(OR(R65="",R67=""),"",IF(R67&gt;R65,"»",IF(R67&lt;R65,"¼","¹º")))</f>
        <v/>
      </c>
      <c r="Q67" s="517"/>
      <c r="R67" s="518"/>
      <c r="S67" s="517"/>
      <c r="T67" s="511"/>
      <c r="U67" s="227"/>
      <c r="V67" s="231"/>
      <c r="W67" s="536"/>
      <c r="X67" s="513" t="str">
        <f>$C67</f>
        <v>Samedi</v>
      </c>
      <c r="Y67" s="514">
        <f>$D67</f>
        <v>45990</v>
      </c>
      <c r="Z67" s="510"/>
      <c r="AA67" s="522"/>
      <c r="AB67" s="510"/>
      <c r="AC67" s="511"/>
      <c r="AD67" s="539"/>
      <c r="AE67" s="231"/>
      <c r="AF67" s="536"/>
      <c r="AG67" s="233" t="str">
        <f>$C67</f>
        <v>Samedi</v>
      </c>
      <c r="AH67" s="232">
        <f>$D67</f>
        <v>45990</v>
      </c>
      <c r="AI67" s="510"/>
      <c r="AJ67" s="509"/>
      <c r="AK67" s="510"/>
      <c r="AL67" s="511"/>
      <c r="AM67" s="510"/>
      <c r="AN67" s="511"/>
      <c r="AO67" s="510"/>
      <c r="AP67" s="511"/>
      <c r="AQ67" s="510"/>
      <c r="AR67" s="511"/>
      <c r="AS67" s="510"/>
      <c r="AT67" s="511"/>
      <c r="AU67" s="540"/>
      <c r="AV67" s="226"/>
      <c r="AW67" s="536"/>
      <c r="AX67" s="513" t="str">
        <f>$C67</f>
        <v>Samedi</v>
      </c>
      <c r="AY67" s="514">
        <f>$D67</f>
        <v>45990</v>
      </c>
      <c r="AZ67" s="510"/>
      <c r="BA67" s="511"/>
      <c r="BB67" s="540"/>
      <c r="BC67" s="231"/>
      <c r="BD67" s="20">
        <v>23</v>
      </c>
      <c r="BE67" s="230">
        <f>D67</f>
        <v>45990</v>
      </c>
      <c r="BF67" s="229" t="str">
        <f>$C67</f>
        <v>Samedi</v>
      </c>
    </row>
    <row r="68" spans="1:70" ht="5.25" customHeight="1">
      <c r="A68" s="223"/>
      <c r="B68" s="536"/>
      <c r="C68" s="515"/>
      <c r="D68" s="510"/>
      <c r="E68" s="537"/>
      <c r="F68" s="228"/>
      <c r="G68" s="234"/>
      <c r="H68" s="234"/>
      <c r="I68" s="234"/>
      <c r="J68" s="519"/>
      <c r="K68" s="517"/>
      <c r="L68" s="510"/>
      <c r="M68" s="517"/>
      <c r="N68" s="517"/>
      <c r="O68" s="517"/>
      <c r="P68" s="519"/>
      <c r="Q68" s="517"/>
      <c r="R68" s="510"/>
      <c r="S68" s="517"/>
      <c r="T68" s="517"/>
      <c r="U68" s="227"/>
      <c r="V68" s="231"/>
      <c r="W68" s="536"/>
      <c r="X68" s="515"/>
      <c r="Y68" s="510"/>
      <c r="Z68" s="510"/>
      <c r="AA68" s="510"/>
      <c r="AB68" s="510"/>
      <c r="AC68" s="523"/>
      <c r="AD68" s="539"/>
      <c r="AE68" s="231"/>
      <c r="AF68" s="536"/>
      <c r="AG68" s="515"/>
      <c r="AH68" s="510"/>
      <c r="AI68" s="510"/>
      <c r="AJ68" s="512"/>
      <c r="AK68" s="510"/>
      <c r="AL68" s="510"/>
      <c r="AM68" s="510"/>
      <c r="AN68" s="510"/>
      <c r="AO68" s="510"/>
      <c r="AP68" s="510"/>
      <c r="AQ68" s="510"/>
      <c r="AR68" s="510"/>
      <c r="AS68" s="510"/>
      <c r="AT68" s="510"/>
      <c r="AU68" s="540"/>
      <c r="AV68" s="226"/>
      <c r="AW68" s="536"/>
      <c r="AX68" s="515"/>
      <c r="AY68" s="510"/>
      <c r="AZ68" s="510"/>
      <c r="BA68" s="523"/>
      <c r="BB68" s="540"/>
      <c r="BC68" s="231"/>
      <c r="BD68" s="20"/>
      <c r="BE68" s="238"/>
      <c r="BF68" s="237"/>
    </row>
    <row r="69" spans="1:70" ht="27" customHeight="1" thickBot="1">
      <c r="A69" s="223"/>
      <c r="B69" s="536"/>
      <c r="C69" s="513" t="str">
        <f>PROPER(TEXT(D69,"JJJJ"))</f>
        <v>Dimanche</v>
      </c>
      <c r="D69" s="514">
        <f>$D67+1</f>
        <v>45991</v>
      </c>
      <c r="E69" s="537"/>
      <c r="F69" s="236"/>
      <c r="G69" s="234"/>
      <c r="H69" s="235"/>
      <c r="I69" s="234"/>
      <c r="J69" s="516" t="str">
        <f>IF(OR(L67="",L69=""),"",IF(L69&gt;L67,"»",IF(L69&lt;L67,"¼","¹º")))</f>
        <v/>
      </c>
      <c r="K69" s="517"/>
      <c r="L69" s="518"/>
      <c r="M69" s="517"/>
      <c r="N69" s="511"/>
      <c r="O69" s="517"/>
      <c r="P69" s="516" t="str">
        <f>IF(OR(R67="",R69=""),"",IF(R69&gt;R67,"»",IF(R69&lt;R67,"¼","¹º")))</f>
        <v/>
      </c>
      <c r="Q69" s="517"/>
      <c r="R69" s="518"/>
      <c r="S69" s="517"/>
      <c r="T69" s="511"/>
      <c r="U69" s="227"/>
      <c r="V69" s="231"/>
      <c r="W69" s="536"/>
      <c r="X69" s="513" t="str">
        <f>$C69</f>
        <v>Dimanche</v>
      </c>
      <c r="Y69" s="514">
        <f>$D69</f>
        <v>45991</v>
      </c>
      <c r="Z69" s="510"/>
      <c r="AA69" s="522"/>
      <c r="AB69" s="510"/>
      <c r="AC69" s="511"/>
      <c r="AD69" s="539"/>
      <c r="AE69" s="231"/>
      <c r="AF69" s="536"/>
      <c r="AG69" s="233" t="str">
        <f>$C69</f>
        <v>Dimanche</v>
      </c>
      <c r="AH69" s="232">
        <f>$D69</f>
        <v>45991</v>
      </c>
      <c r="AI69" s="510"/>
      <c r="AJ69" s="509"/>
      <c r="AK69" s="510"/>
      <c r="AL69" s="511"/>
      <c r="AM69" s="510"/>
      <c r="AN69" s="511"/>
      <c r="AO69" s="510"/>
      <c r="AP69" s="511"/>
      <c r="AQ69" s="510"/>
      <c r="AR69" s="511"/>
      <c r="AS69" s="510"/>
      <c r="AT69" s="511"/>
      <c r="AU69" s="540"/>
      <c r="AV69" s="226"/>
      <c r="AW69" s="536"/>
      <c r="AX69" s="513" t="str">
        <f>$C69</f>
        <v>Dimanche</v>
      </c>
      <c r="AY69" s="514">
        <f>$D69</f>
        <v>45991</v>
      </c>
      <c r="AZ69" s="510"/>
      <c r="BA69" s="511"/>
      <c r="BB69" s="540"/>
      <c r="BC69" s="231"/>
      <c r="BD69" s="20">
        <v>20</v>
      </c>
      <c r="BE69" s="230">
        <f>D69</f>
        <v>45991</v>
      </c>
      <c r="BF69" s="229" t="str">
        <f>$C69</f>
        <v>Dimanche</v>
      </c>
    </row>
    <row r="70" spans="1:70" ht="9.75" customHeight="1" thickTop="1">
      <c r="A70" s="223"/>
      <c r="B70" s="536"/>
      <c r="C70" s="583"/>
      <c r="D70" s="537"/>
      <c r="E70" s="537"/>
      <c r="F70" s="584"/>
      <c r="G70" s="537"/>
      <c r="H70" s="585"/>
      <c r="I70" s="537"/>
      <c r="J70" s="519"/>
      <c r="K70" s="510"/>
      <c r="L70" s="584"/>
      <c r="M70" s="537"/>
      <c r="N70" s="585"/>
      <c r="O70" s="537"/>
      <c r="P70" s="519"/>
      <c r="Q70" s="537"/>
      <c r="R70" s="584"/>
      <c r="S70" s="537"/>
      <c r="T70" s="585"/>
      <c r="U70" s="539"/>
      <c r="V70" s="225"/>
      <c r="W70" s="536"/>
      <c r="X70" s="515"/>
      <c r="Y70" s="510"/>
      <c r="Z70" s="510"/>
      <c r="AA70" s="510"/>
      <c r="AB70" s="510"/>
      <c r="AC70" s="523"/>
      <c r="AD70" s="539"/>
      <c r="AE70" s="225"/>
      <c r="AF70" s="536"/>
      <c r="AG70" s="515"/>
      <c r="AH70" s="510"/>
      <c r="AI70" s="510"/>
      <c r="AJ70" s="510"/>
      <c r="AK70" s="510"/>
      <c r="AL70" s="523"/>
      <c r="AM70" s="510"/>
      <c r="AN70" s="523"/>
      <c r="AO70" s="510"/>
      <c r="AP70" s="523"/>
      <c r="AQ70" s="510"/>
      <c r="AR70" s="523"/>
      <c r="AS70" s="510"/>
      <c r="AT70" s="523"/>
      <c r="AU70" s="540"/>
      <c r="AV70" s="226"/>
      <c r="AW70" s="536"/>
      <c r="AX70" s="515"/>
      <c r="AY70" s="510"/>
      <c r="AZ70" s="510"/>
      <c r="BA70" s="523"/>
      <c r="BB70" s="540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28.561805555555555</v>
      </c>
      <c r="BQ77"/>
      <c r="BR77" s="206">
        <f>SUM(BR81:BR100)</f>
        <v>133.02986111111113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-3.1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3.5437500000000002</v>
      </c>
      <c r="BQ91" s="196" t="str">
        <f>BH91</f>
        <v>Novembre</v>
      </c>
      <c r="BR91" s="195">
        <f>$BA$5</f>
        <v>6.3923611111111107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4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4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1">
        <v>0.72361111111111109</v>
      </c>
      <c r="B1" s="223"/>
      <c r="C1" s="223"/>
      <c r="D1" s="223"/>
      <c r="E1" s="223"/>
      <c r="F1" s="223"/>
      <c r="G1" s="460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391"/>
      <c r="S1" s="459"/>
      <c r="U1" s="458"/>
      <c r="V1" s="69" t="s">
        <v>46</v>
      </c>
      <c r="W1"/>
      <c r="X1" s="449" t="s">
        <v>217</v>
      </c>
      <c r="Y1" s="506">
        <f>Relevés!N5</f>
        <v>0</v>
      </c>
      <c r="Z1" s="18" t="s">
        <v>216</v>
      </c>
      <c r="AC1" s="385"/>
      <c r="AD1" s="385"/>
    </row>
    <row r="2" spans="1:30" ht="15.75" customHeight="1" thickTop="1">
      <c r="A2" s="223"/>
      <c r="B2" s="457"/>
      <c r="C2" s="456"/>
      <c r="D2" s="456"/>
      <c r="E2" s="456"/>
      <c r="F2" s="456"/>
      <c r="G2" s="456"/>
      <c r="H2" s="456"/>
      <c r="I2" s="456"/>
      <c r="J2" s="456"/>
      <c r="K2" s="456"/>
      <c r="L2" s="456"/>
      <c r="M2" s="456"/>
      <c r="N2" s="456"/>
      <c r="O2" s="456"/>
      <c r="P2" s="456"/>
      <c r="Q2" s="455"/>
      <c r="R2" s="391"/>
      <c r="T2" s="454"/>
      <c r="U2" s="454"/>
      <c r="V2" s="430" t="s">
        <v>32</v>
      </c>
      <c r="W2" s="453"/>
      <c r="X2" s="452" t="s">
        <v>215</v>
      </c>
      <c r="Y2" s="506">
        <f>Relevés!$N$5+Novembre_2025!$AC$3</f>
        <v>0</v>
      </c>
      <c r="Z2" t="s">
        <v>237</v>
      </c>
    </row>
    <row r="3" spans="1:30" ht="15.75">
      <c r="A3" s="223"/>
      <c r="B3" s="401"/>
      <c r="C3" s="615" t="s">
        <v>214</v>
      </c>
      <c r="D3" s="616"/>
      <c r="E3" s="616"/>
      <c r="F3" s="421" t="s">
        <v>213</v>
      </c>
      <c r="G3" s="404"/>
      <c r="H3" s="399"/>
      <c r="I3" s="451" t="s">
        <v>212</v>
      </c>
      <c r="J3" s="451"/>
      <c r="K3" s="399"/>
      <c r="L3" s="615" t="s">
        <v>211</v>
      </c>
      <c r="M3" s="616"/>
      <c r="N3" s="616"/>
      <c r="O3" s="399" t="s">
        <v>210</v>
      </c>
      <c r="P3" s="399"/>
      <c r="Q3" s="398"/>
      <c r="R3" s="391"/>
      <c r="T3" s="450"/>
      <c r="U3" s="450"/>
      <c r="V3" s="420">
        <v>160</v>
      </c>
      <c r="W3"/>
      <c r="X3" s="449" t="s">
        <v>209</v>
      </c>
      <c r="Y3" s="448">
        <f>Novembre_2025!$BO$77</f>
        <v>631</v>
      </c>
      <c r="Z3" t="s">
        <v>236</v>
      </c>
      <c r="AB3" s="447"/>
    </row>
    <row r="4" spans="1:30" ht="15.75">
      <c r="A4" s="223"/>
      <c r="B4" s="401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8"/>
      <c r="R4" s="391"/>
      <c r="V4" s="446">
        <f>Novembre_2025!BM79</f>
        <v>67.7</v>
      </c>
    </row>
    <row r="5" spans="1:30" ht="15" customHeight="1">
      <c r="A5" s="223"/>
      <c r="B5" s="401"/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P5" s="399"/>
      <c r="Q5" s="398"/>
      <c r="R5" s="391"/>
      <c r="V5" s="420">
        <v>2.5</v>
      </c>
      <c r="X5" s="445" t="s">
        <v>208</v>
      </c>
      <c r="Y5" s="444">
        <f>LOOKUP(9^9,Relevés!$B:$B)</f>
        <v>9</v>
      </c>
      <c r="Z5" s="408" t="s">
        <v>207</v>
      </c>
    </row>
    <row r="6" spans="1:30" ht="15.75">
      <c r="A6" s="223"/>
      <c r="B6" s="401"/>
      <c r="C6" s="399"/>
      <c r="D6" s="399"/>
      <c r="E6" s="399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398"/>
      <c r="R6" s="391"/>
      <c r="S6" s="5"/>
      <c r="T6" s="220"/>
      <c r="V6" s="417">
        <f>V3-V4-V5</f>
        <v>89.8</v>
      </c>
      <c r="X6" s="443" t="s">
        <v>186</v>
      </c>
      <c r="Y6" s="442">
        <f>LOOKUP(9^9,Relevés!$C:$C)</f>
        <v>82</v>
      </c>
      <c r="Z6" s="408" t="s">
        <v>206</v>
      </c>
    </row>
    <row r="7" spans="1:30">
      <c r="A7" s="223"/>
      <c r="B7" s="401"/>
      <c r="C7" s="399"/>
      <c r="D7" s="399"/>
      <c r="E7" s="399"/>
      <c r="F7" s="399"/>
      <c r="G7" s="399"/>
      <c r="H7" s="399"/>
      <c r="I7" s="399"/>
      <c r="J7" s="399"/>
      <c r="K7" s="399"/>
      <c r="L7" s="399"/>
      <c r="M7" s="399"/>
      <c r="N7" s="399"/>
      <c r="O7" s="399"/>
      <c r="P7" s="399"/>
      <c r="Q7" s="398"/>
      <c r="R7" s="391"/>
      <c r="S7" s="5"/>
      <c r="T7" s="220"/>
      <c r="U7" s="220"/>
      <c r="V7" s="220"/>
      <c r="X7" s="441" t="s">
        <v>205</v>
      </c>
      <c r="Y7" s="415">
        <f>LOOKUP(9^9,Relevés!$F:$G)</f>
        <v>5.4</v>
      </c>
      <c r="Z7" s="408" t="s">
        <v>204</v>
      </c>
    </row>
    <row r="8" spans="1:30">
      <c r="A8" s="223"/>
      <c r="B8" s="401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8"/>
      <c r="R8" s="391"/>
      <c r="T8" s="440"/>
      <c r="U8" s="220"/>
      <c r="V8" s="430" t="s">
        <v>33</v>
      </c>
    </row>
    <row r="9" spans="1:30" ht="15" customHeight="1">
      <c r="A9" s="223"/>
      <c r="B9" s="401"/>
      <c r="C9" s="399"/>
      <c r="D9" s="399"/>
      <c r="E9" s="399"/>
      <c r="F9" s="399"/>
      <c r="G9" s="399"/>
      <c r="H9" s="399"/>
      <c r="I9" s="399"/>
      <c r="J9" s="399"/>
      <c r="K9" s="399"/>
      <c r="L9" s="399"/>
      <c r="M9" s="399"/>
      <c r="N9" s="399"/>
      <c r="O9" s="399"/>
      <c r="P9" s="399"/>
      <c r="Q9" s="398"/>
      <c r="R9" s="391"/>
      <c r="V9" s="420">
        <v>160</v>
      </c>
      <c r="X9" s="437" t="s">
        <v>203</v>
      </c>
      <c r="Y9" s="439">
        <f>LOOKUP(9^9,Relevés!$D:$D)</f>
        <v>6.1</v>
      </c>
      <c r="Z9" s="435" t="s">
        <v>202</v>
      </c>
    </row>
    <row r="10" spans="1:30" ht="15.75">
      <c r="A10" s="223"/>
      <c r="B10" s="401"/>
      <c r="C10" s="399"/>
      <c r="D10" s="399"/>
      <c r="E10" s="399"/>
      <c r="F10" s="399"/>
      <c r="G10" s="399"/>
      <c r="H10" s="399"/>
      <c r="I10" s="399"/>
      <c r="J10" s="399"/>
      <c r="K10" s="399"/>
      <c r="L10" s="399"/>
      <c r="M10" s="399"/>
      <c r="N10" s="399"/>
      <c r="O10" s="399"/>
      <c r="P10" s="399"/>
      <c r="Q10" s="398"/>
      <c r="R10" s="391"/>
      <c r="V10" s="438">
        <f>Novembre_2025!AA9</f>
        <v>39.6</v>
      </c>
      <c r="X10" s="437" t="s">
        <v>203</v>
      </c>
      <c r="Y10" s="436">
        <f>243.04*(LN($Y$6)+17.625*$Y$5/(243.04+$Y$5))/(17.625-(LN($Y$6)+17.625*$Y$5/(243.04+$Y$5)))</f>
        <v>97.225982823164742</v>
      </c>
      <c r="Z10" s="435" t="s">
        <v>202</v>
      </c>
      <c r="AA10" t="s">
        <v>201</v>
      </c>
    </row>
    <row r="11" spans="1:30" ht="15.75">
      <c r="A11" s="223"/>
      <c r="B11" s="401"/>
      <c r="C11" s="399"/>
      <c r="D11" s="399"/>
      <c r="E11" s="399"/>
      <c r="F11" s="399"/>
      <c r="G11" s="399"/>
      <c r="H11" s="399"/>
      <c r="I11" s="399"/>
      <c r="J11" s="399"/>
      <c r="K11" s="399"/>
      <c r="L11" s="399"/>
      <c r="M11" s="399"/>
      <c r="N11" s="399"/>
      <c r="O11" s="399"/>
      <c r="P11" s="399"/>
      <c r="Q11" s="398"/>
      <c r="R11" s="391"/>
      <c r="V11" s="420">
        <v>3</v>
      </c>
    </row>
    <row r="12" spans="1:30" ht="15.75">
      <c r="A12" s="223"/>
      <c r="B12" s="401"/>
      <c r="C12" s="399"/>
      <c r="D12" s="399"/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8"/>
      <c r="R12" s="391"/>
      <c r="V12" s="417">
        <f>V9-V10-V11</f>
        <v>117.4</v>
      </c>
      <c r="X12" s="397" t="s">
        <v>197</v>
      </c>
      <c r="Y12" s="416">
        <f>LOOKUP(9^9,Relevés!$E:$E)</f>
        <v>9</v>
      </c>
      <c r="Z12" s="18" t="s">
        <v>240</v>
      </c>
    </row>
    <row r="13" spans="1:30">
      <c r="A13" s="223"/>
      <c r="B13" s="401"/>
      <c r="C13" s="403" t="s">
        <v>200</v>
      </c>
      <c r="D13" s="434"/>
      <c r="E13" s="399"/>
      <c r="F13" s="399" t="s">
        <v>199</v>
      </c>
      <c r="G13" s="399"/>
      <c r="H13" s="399"/>
      <c r="I13" s="399"/>
      <c r="J13" s="399"/>
      <c r="K13" s="399"/>
      <c r="L13" s="399"/>
      <c r="M13" s="399"/>
      <c r="N13" s="399"/>
      <c r="O13" s="434" t="s">
        <v>198</v>
      </c>
      <c r="P13" s="399"/>
      <c r="Q13" s="398"/>
      <c r="R13" s="391"/>
      <c r="X13" s="397" t="s">
        <v>197</v>
      </c>
      <c r="Y13" s="416">
        <f>IF(Y7&lt;5,Y5,(13.12+0.6215*$Y$5)-(11.37*$Y$7^0.16)+(0.3965*$Y$5*$Y$7^0.16))</f>
        <v>8.4956125551283179</v>
      </c>
    </row>
    <row r="14" spans="1:30" ht="15.75" customHeight="1">
      <c r="A14" s="223"/>
      <c r="B14" s="401"/>
      <c r="C14" s="399"/>
      <c r="D14" s="399"/>
      <c r="E14" s="399"/>
      <c r="F14" s="433" t="s">
        <v>196</v>
      </c>
      <c r="G14" s="432"/>
      <c r="H14" s="431"/>
      <c r="I14" s="431" t="s">
        <v>195</v>
      </c>
      <c r="J14" s="431"/>
      <c r="K14" s="399"/>
      <c r="L14" s="399"/>
      <c r="M14" s="399" t="s">
        <v>242</v>
      </c>
      <c r="N14" s="399"/>
      <c r="O14" s="399"/>
      <c r="P14" s="399"/>
      <c r="Q14" s="398"/>
      <c r="R14" s="391"/>
      <c r="V14" s="430" t="s">
        <v>35</v>
      </c>
      <c r="X14" s="429" t="s">
        <v>194</v>
      </c>
      <c r="Y14" s="428"/>
    </row>
    <row r="15" spans="1:30" ht="15" customHeight="1">
      <c r="A15" s="223"/>
      <c r="B15" s="401"/>
      <c r="C15" s="399"/>
      <c r="D15" s="399"/>
      <c r="E15" s="399"/>
      <c r="F15" s="399"/>
      <c r="G15" s="399"/>
      <c r="H15" s="399"/>
      <c r="I15" s="399"/>
      <c r="J15" s="399"/>
      <c r="K15" s="399"/>
      <c r="L15" s="399"/>
      <c r="M15" s="399"/>
      <c r="N15" s="399"/>
      <c r="O15" s="399" t="s">
        <v>243</v>
      </c>
      <c r="P15" s="399"/>
      <c r="Q15" s="398"/>
      <c r="R15" s="391"/>
      <c r="V15" s="420">
        <v>160</v>
      </c>
      <c r="X15" s="427" t="s">
        <v>35</v>
      </c>
      <c r="Y15" s="426">
        <v>24</v>
      </c>
    </row>
    <row r="16" spans="1:30" ht="13.5" customHeight="1">
      <c r="A16" s="223"/>
      <c r="B16" s="401"/>
      <c r="C16" s="425" t="s">
        <v>193</v>
      </c>
      <c r="D16" s="421"/>
      <c r="E16" s="404"/>
      <c r="F16" s="404"/>
      <c r="G16" s="399"/>
      <c r="H16" s="399"/>
      <c r="I16" s="399"/>
      <c r="J16" s="399"/>
      <c r="K16" s="399"/>
      <c r="L16" s="399"/>
      <c r="M16" s="424"/>
      <c r="N16" s="424"/>
      <c r="O16" s="424"/>
      <c r="P16" s="424"/>
      <c r="Q16" s="398"/>
      <c r="R16" s="391"/>
      <c r="V16" s="423">
        <f>Relevés!X8</f>
        <v>21.6</v>
      </c>
      <c r="X16" s="422" t="s">
        <v>33</v>
      </c>
      <c r="Y16" s="418">
        <v>130</v>
      </c>
      <c r="Z16" s="19"/>
    </row>
    <row r="17" spans="1:28" ht="13.5" customHeight="1">
      <c r="A17" s="223"/>
      <c r="B17" s="401"/>
      <c r="C17" s="619" t="s">
        <v>241</v>
      </c>
      <c r="D17" s="619"/>
      <c r="E17" s="619"/>
      <c r="F17" s="619"/>
      <c r="G17" s="619"/>
      <c r="H17" s="399"/>
      <c r="I17" s="404" t="s">
        <v>192</v>
      </c>
      <c r="J17" s="404"/>
      <c r="K17" s="399"/>
      <c r="L17" s="399"/>
      <c r="M17" s="617" t="s">
        <v>191</v>
      </c>
      <c r="N17" s="618"/>
      <c r="O17" s="618"/>
      <c r="P17" s="618"/>
      <c r="Q17" s="398"/>
      <c r="R17" s="391"/>
      <c r="V17" s="420">
        <v>3</v>
      </c>
      <c r="X17" s="419" t="s">
        <v>32</v>
      </c>
      <c r="Y17" s="418">
        <v>900</v>
      </c>
    </row>
    <row r="18" spans="1:28" ht="15.75">
      <c r="A18" s="223"/>
      <c r="B18" s="401"/>
      <c r="C18" s="399"/>
      <c r="D18" s="399"/>
      <c r="E18" s="399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8"/>
      <c r="R18" s="391"/>
      <c r="V18" s="417">
        <f>V15-V16-V17</f>
        <v>135.4</v>
      </c>
      <c r="X18" s="13" t="s">
        <v>190</v>
      </c>
      <c r="Y18" s="416">
        <v>2</v>
      </c>
    </row>
    <row r="19" spans="1:28">
      <c r="A19" s="223"/>
      <c r="B19" s="401"/>
      <c r="C19" s="399"/>
      <c r="D19" s="399"/>
      <c r="E19" s="399"/>
      <c r="F19" s="399"/>
      <c r="G19" s="399"/>
      <c r="H19" s="399"/>
      <c r="I19" s="399"/>
      <c r="J19" s="399"/>
      <c r="K19" s="399"/>
      <c r="L19" s="399"/>
      <c r="M19" s="399"/>
      <c r="N19" s="399"/>
      <c r="O19" s="399"/>
      <c r="P19" s="399"/>
      <c r="Q19" s="398"/>
      <c r="R19" s="391"/>
      <c r="X19" s="13" t="s">
        <v>41</v>
      </c>
      <c r="Y19" s="415">
        <f>Novembre_2025!AC2</f>
        <v>0</v>
      </c>
      <c r="AA19" s="334"/>
      <c r="AB19" s="334"/>
    </row>
    <row r="20" spans="1:28">
      <c r="A20" s="223"/>
      <c r="B20" s="401"/>
      <c r="C20" s="399"/>
      <c r="D20" s="399"/>
      <c r="E20" s="399"/>
      <c r="F20" s="399"/>
      <c r="G20" s="399"/>
      <c r="H20" s="399"/>
      <c r="I20" s="399"/>
      <c r="J20" s="399"/>
      <c r="K20" s="399"/>
      <c r="L20" s="399"/>
      <c r="M20" s="399"/>
      <c r="N20" s="399"/>
      <c r="O20" s="399"/>
      <c r="P20" s="399"/>
      <c r="Q20" s="398"/>
      <c r="R20" s="391"/>
      <c r="V20" s="414" t="s">
        <v>189</v>
      </c>
      <c r="X20" s="13" t="s">
        <v>186</v>
      </c>
      <c r="Y20" s="413">
        <f>$Y$6</f>
        <v>82</v>
      </c>
      <c r="AA20" s="334"/>
      <c r="AB20" s="334"/>
    </row>
    <row r="21" spans="1:28" ht="15.75">
      <c r="A21" s="223"/>
      <c r="B21" s="401"/>
      <c r="C21" s="399"/>
      <c r="D21" s="399"/>
      <c r="E21" s="399"/>
      <c r="F21" s="399"/>
      <c r="G21" s="399"/>
      <c r="H21" s="399"/>
      <c r="I21" s="399"/>
      <c r="J21" s="399"/>
      <c r="K21" s="399"/>
      <c r="L21" s="399"/>
      <c r="M21" s="399"/>
      <c r="N21" s="399"/>
      <c r="O21" s="399"/>
      <c r="P21" s="399"/>
      <c r="Q21" s="398"/>
      <c r="R21" s="391"/>
      <c r="V21" s="343">
        <v>1030</v>
      </c>
      <c r="X21" s="412" t="s">
        <v>18</v>
      </c>
      <c r="Y21" s="411">
        <f>Y22</f>
        <v>0</v>
      </c>
      <c r="AA21" s="334"/>
      <c r="AB21" s="334"/>
    </row>
    <row r="22" spans="1:28" ht="15.75">
      <c r="A22" s="223"/>
      <c r="B22" s="401"/>
      <c r="C22" s="399"/>
      <c r="D22" s="399"/>
      <c r="E22" s="399"/>
      <c r="F22" s="399"/>
      <c r="G22" s="399"/>
      <c r="H22" s="399"/>
      <c r="I22" s="399"/>
      <c r="J22" s="399"/>
      <c r="K22" s="399"/>
      <c r="L22" s="399"/>
      <c r="M22" s="399"/>
      <c r="N22" s="399"/>
      <c r="O22" s="399"/>
      <c r="P22" s="399"/>
      <c r="Q22" s="398"/>
      <c r="R22" s="391"/>
      <c r="V22" s="410">
        <f>$Y$22</f>
        <v>0</v>
      </c>
      <c r="X22" s="397" t="s">
        <v>18</v>
      </c>
      <c r="Y22" s="409">
        <f>Relevés!X4</f>
        <v>0</v>
      </c>
      <c r="Z22" s="408" t="s">
        <v>188</v>
      </c>
      <c r="AA22" s="334"/>
      <c r="AB22" s="334"/>
    </row>
    <row r="23" spans="1:28" ht="15.75">
      <c r="A23" s="223"/>
      <c r="B23" s="401"/>
      <c r="C23" s="399"/>
      <c r="D23" s="399"/>
      <c r="E23" s="399"/>
      <c r="F23" s="399"/>
      <c r="G23" s="399"/>
      <c r="H23" s="400"/>
      <c r="I23" s="400"/>
      <c r="J23" s="400"/>
      <c r="K23" s="400"/>
      <c r="L23" s="399"/>
      <c r="M23" s="399"/>
      <c r="N23" s="399"/>
      <c r="O23" s="399"/>
      <c r="P23" s="399"/>
      <c r="Q23" s="398"/>
      <c r="R23" s="391"/>
      <c r="V23" s="343">
        <v>30</v>
      </c>
      <c r="Y23" s="407">
        <f>$Y$22/60/24</f>
        <v>0</v>
      </c>
      <c r="Z23" s="406" t="s">
        <v>187</v>
      </c>
      <c r="AA23" s="334"/>
      <c r="AB23" s="334"/>
    </row>
    <row r="24" spans="1:28" ht="15.75" customHeight="1">
      <c r="A24" s="223"/>
      <c r="B24" s="401"/>
      <c r="C24" s="399"/>
      <c r="D24" s="399"/>
      <c r="E24" s="399"/>
      <c r="F24" s="399"/>
      <c r="G24" s="399"/>
      <c r="H24" s="400"/>
      <c r="I24" s="400"/>
      <c r="J24" s="400"/>
      <c r="K24" s="400"/>
      <c r="L24" s="399"/>
      <c r="M24" s="399"/>
      <c r="N24" s="399"/>
      <c r="O24" s="399"/>
      <c r="P24" s="399"/>
      <c r="Q24" s="398"/>
      <c r="R24" s="391"/>
      <c r="V24" s="336">
        <f>$V21-$V22-$V23</f>
        <v>1000</v>
      </c>
      <c r="X24" s="405"/>
      <c r="AB24" s="334"/>
    </row>
    <row r="25" spans="1:28">
      <c r="A25" s="223"/>
      <c r="B25" s="401"/>
      <c r="C25" s="399"/>
      <c r="D25" s="399"/>
      <c r="E25" s="399"/>
      <c r="F25" s="399"/>
      <c r="G25" s="399"/>
      <c r="H25" s="400"/>
      <c r="I25" s="400"/>
      <c r="J25" s="400"/>
      <c r="K25" s="400"/>
      <c r="L25" s="399"/>
      <c r="M25" s="399"/>
      <c r="N25" s="399"/>
      <c r="O25" s="399"/>
      <c r="P25" s="399"/>
      <c r="Q25" s="398"/>
      <c r="R25" s="391"/>
      <c r="W25"/>
      <c r="AB25" s="334"/>
    </row>
    <row r="26" spans="1:28" ht="15" customHeight="1">
      <c r="A26" s="223"/>
      <c r="B26" s="401"/>
      <c r="C26" s="399"/>
      <c r="D26" s="399"/>
      <c r="E26" s="399"/>
      <c r="F26" s="399"/>
      <c r="G26" s="399"/>
      <c r="H26" s="400"/>
      <c r="I26" s="400"/>
      <c r="J26" s="400"/>
      <c r="K26" s="400"/>
      <c r="L26" s="399"/>
      <c r="M26" s="399"/>
      <c r="N26" s="399"/>
      <c r="O26" s="399"/>
      <c r="P26" s="399"/>
      <c r="Q26" s="398"/>
      <c r="R26" s="391"/>
      <c r="V26" s="361" t="s">
        <v>186</v>
      </c>
      <c r="AB26" s="334"/>
    </row>
    <row r="27" spans="1:28" ht="15" customHeight="1">
      <c r="A27" s="223"/>
      <c r="B27" s="401"/>
      <c r="C27" s="399"/>
      <c r="D27" s="399"/>
      <c r="E27" s="399"/>
      <c r="F27" s="399"/>
      <c r="G27" s="399"/>
      <c r="H27" s="400"/>
      <c r="I27" s="400"/>
      <c r="J27" s="400"/>
      <c r="K27" s="400"/>
      <c r="L27" s="399"/>
      <c r="M27" s="399"/>
      <c r="N27" s="399"/>
      <c r="O27" s="399"/>
      <c r="P27" s="399"/>
      <c r="Q27" s="398"/>
      <c r="R27" s="391"/>
      <c r="V27" s="360">
        <v>132</v>
      </c>
      <c r="AB27" s="334"/>
    </row>
    <row r="28" spans="1:28" ht="15" customHeight="1">
      <c r="A28" s="223"/>
      <c r="B28" s="401"/>
      <c r="C28" s="399"/>
      <c r="D28" s="399"/>
      <c r="E28" s="399"/>
      <c r="F28" s="399"/>
      <c r="G28" s="399"/>
      <c r="H28" s="400"/>
      <c r="I28" s="400"/>
      <c r="J28" s="400"/>
      <c r="K28" s="400"/>
      <c r="L28" s="399"/>
      <c r="M28" s="399"/>
      <c r="N28" s="399"/>
      <c r="O28" s="399"/>
      <c r="P28" s="399"/>
      <c r="Q28" s="398"/>
      <c r="R28" s="391"/>
      <c r="V28" s="343"/>
      <c r="AB28" s="334"/>
    </row>
    <row r="29" spans="1:28" ht="15.75">
      <c r="A29" s="223"/>
      <c r="B29" s="401"/>
      <c r="C29" s="404" t="s">
        <v>185</v>
      </c>
      <c r="D29" s="404"/>
      <c r="E29" s="404"/>
      <c r="F29" s="404"/>
      <c r="G29" s="403" t="s">
        <v>184</v>
      </c>
      <c r="H29" s="400" t="s">
        <v>238</v>
      </c>
      <c r="I29" s="400"/>
      <c r="J29" s="400"/>
      <c r="K29" s="400"/>
      <c r="L29" s="399"/>
      <c r="M29" s="399"/>
      <c r="N29" s="399"/>
      <c r="O29" s="399"/>
      <c r="P29" s="399"/>
      <c r="Q29" s="398"/>
      <c r="R29" s="391"/>
      <c r="V29" s="353">
        <f>$Y$6</f>
        <v>82</v>
      </c>
      <c r="W29"/>
      <c r="AA29" s="334"/>
      <c r="AB29" s="334"/>
    </row>
    <row r="30" spans="1:28" ht="15.75">
      <c r="A30" s="223"/>
      <c r="B30" s="401"/>
      <c r="C30" s="399"/>
      <c r="D30" s="399"/>
      <c r="E30" s="399"/>
      <c r="F30" s="399"/>
      <c r="G30" s="399"/>
      <c r="H30" s="400"/>
      <c r="I30" s="400"/>
      <c r="J30" s="400"/>
      <c r="K30" s="400"/>
      <c r="L30" s="399"/>
      <c r="M30" s="399"/>
      <c r="N30" s="399"/>
      <c r="O30" s="399"/>
      <c r="P30" s="399"/>
      <c r="Q30" s="398"/>
      <c r="R30" s="391"/>
      <c r="V30" s="343">
        <v>4</v>
      </c>
      <c r="X30" s="397" t="s">
        <v>182</v>
      </c>
      <c r="Y30" s="402">
        <f>LOOKUP(9^9,Relevés!H:H)</f>
        <v>1022.2</v>
      </c>
      <c r="Z30" t="s">
        <v>183</v>
      </c>
      <c r="AB30" s="334"/>
    </row>
    <row r="31" spans="1:28" ht="15.75">
      <c r="A31" s="223"/>
      <c r="B31" s="401"/>
      <c r="C31" s="399"/>
      <c r="D31" s="399"/>
      <c r="E31" s="399"/>
      <c r="F31" s="399"/>
      <c r="G31" s="399"/>
      <c r="H31" s="400"/>
      <c r="I31" s="400"/>
      <c r="J31" s="400"/>
      <c r="K31" s="400"/>
      <c r="L31" s="399"/>
      <c r="M31" s="399"/>
      <c r="N31" s="399"/>
      <c r="O31" s="399"/>
      <c r="P31" s="399"/>
      <c r="Q31" s="398"/>
      <c r="R31" s="391"/>
      <c r="V31" s="336">
        <f>V27-V29-V30</f>
        <v>46</v>
      </c>
      <c r="X31" s="397" t="s">
        <v>182</v>
      </c>
      <c r="Y31" s="3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4"/>
    </row>
    <row r="32" spans="1:28" ht="15.75" thickBot="1">
      <c r="A32" s="223"/>
      <c r="B32" s="395"/>
      <c r="C32" s="393"/>
      <c r="D32" s="393"/>
      <c r="E32" s="393"/>
      <c r="F32" s="393"/>
      <c r="G32" s="393"/>
      <c r="H32" s="394"/>
      <c r="I32" s="394"/>
      <c r="J32" s="394"/>
      <c r="K32" s="394"/>
      <c r="L32" s="393"/>
      <c r="M32" s="393"/>
      <c r="N32" s="393"/>
      <c r="O32" s="393"/>
      <c r="P32" s="393"/>
      <c r="Q32" s="392"/>
      <c r="R32" s="391"/>
      <c r="Z32" s="334" t="s">
        <v>180</v>
      </c>
      <c r="AB32" s="334"/>
    </row>
    <row r="33" spans="1:28" ht="15.75" thickTop="1">
      <c r="A33" s="223"/>
      <c r="B33" s="223"/>
      <c r="C33" s="223"/>
      <c r="D33" s="223"/>
      <c r="E33" s="223"/>
      <c r="F33" s="223"/>
      <c r="G33" s="223"/>
      <c r="H33" s="390"/>
      <c r="I33" s="390"/>
      <c r="J33" s="390"/>
      <c r="K33" s="390"/>
      <c r="L33" s="223"/>
      <c r="M33" s="223"/>
      <c r="N33" s="223"/>
      <c r="O33" s="223"/>
      <c r="P33" s="223"/>
      <c r="Q33" s="223"/>
      <c r="R33" s="389">
        <f ca="1">DAY(TODAY())</f>
        <v>27</v>
      </c>
      <c r="S33" s="388" t="s">
        <v>70</v>
      </c>
      <c r="T33" s="387">
        <f>T35-T34</f>
        <v>0.37430555555555556</v>
      </c>
      <c r="V33" s="361" t="s">
        <v>113</v>
      </c>
      <c r="W33"/>
      <c r="AB33" s="334"/>
    </row>
    <row r="34" spans="1:28" ht="15.75">
      <c r="A34" s="386">
        <v>0.79166666666666663</v>
      </c>
      <c r="B34" s="613">
        <f ca="1">NOW()</f>
        <v>45988.342591550929</v>
      </c>
      <c r="C34" s="613"/>
      <c r="D34" s="613"/>
      <c r="E34" s="613"/>
      <c r="G34" s="200">
        <v>17</v>
      </c>
      <c r="H34" s="384" t="s">
        <v>179</v>
      </c>
      <c r="I34" s="348"/>
      <c r="J34" s="381"/>
      <c r="K34" s="383"/>
      <c r="L34" s="382"/>
      <c r="M34" s="381"/>
      <c r="N34" s="381"/>
      <c r="Q34" s="380"/>
      <c r="S34" s="379" t="s">
        <v>178</v>
      </c>
      <c r="T34" s="378">
        <v>0.35</v>
      </c>
      <c r="V34" s="360">
        <v>60</v>
      </c>
      <c r="X34" s="377" t="s">
        <v>177</v>
      </c>
      <c r="Y34" s="376" t="s">
        <v>176</v>
      </c>
      <c r="Z34" s="375"/>
      <c r="AB34" s="334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7"/>
      <c r="H35" s="374"/>
      <c r="I35" s="348"/>
      <c r="J35" s="373"/>
      <c r="K35" s="367"/>
      <c r="L35" s="367"/>
      <c r="M35" s="373"/>
      <c r="N35" s="367"/>
      <c r="O35" s="348"/>
      <c r="R35"/>
      <c r="S35" s="10" t="s">
        <v>174</v>
      </c>
      <c r="T35" s="372">
        <v>0.72430555555555554</v>
      </c>
      <c r="V35" s="353">
        <f>Relevés!H5</f>
        <v>9</v>
      </c>
      <c r="X35" s="371" t="s">
        <v>173</v>
      </c>
      <c r="Y35" s="370" t="s">
        <v>172</v>
      </c>
      <c r="Z35" s="334" t="s">
        <v>39</v>
      </c>
    </row>
    <row r="36" spans="1:28" ht="15.75">
      <c r="A36" s="369" t="s">
        <v>171</v>
      </c>
      <c r="G36" s="367"/>
      <c r="H36" s="367"/>
      <c r="I36" s="348"/>
      <c r="J36" s="348"/>
      <c r="K36" s="367"/>
      <c r="L36" s="348"/>
      <c r="M36" s="368"/>
      <c r="N36" s="367"/>
      <c r="O36" s="348"/>
      <c r="V36" s="343">
        <v>1.5</v>
      </c>
      <c r="X36" s="40" t="s">
        <v>170</v>
      </c>
      <c r="Y36" s="366" t="s">
        <v>169</v>
      </c>
    </row>
    <row r="37" spans="1:28" ht="15" customHeight="1">
      <c r="A37" t="s">
        <v>168</v>
      </c>
      <c r="V37" s="336">
        <f>V34-V35-V36</f>
        <v>49.5</v>
      </c>
      <c r="X37" t="s">
        <v>167</v>
      </c>
      <c r="Y37" s="365"/>
    </row>
    <row r="38" spans="1:28" ht="15" customHeight="1" thickBot="1"/>
    <row r="39" spans="1:28" ht="15" customHeight="1">
      <c r="B39" s="364"/>
      <c r="C39" s="363"/>
      <c r="D39" s="363"/>
      <c r="E39" s="363"/>
      <c r="F39" s="363"/>
      <c r="G39" s="363"/>
      <c r="H39" s="363" t="s">
        <v>166</v>
      </c>
      <c r="I39" s="363"/>
      <c r="J39" s="363"/>
      <c r="K39" s="363"/>
      <c r="L39" s="363"/>
      <c r="M39" s="363"/>
      <c r="N39" s="362"/>
      <c r="V39" s="361" t="s">
        <v>114</v>
      </c>
    </row>
    <row r="40" spans="1:28" ht="15.75">
      <c r="B40" s="352"/>
      <c r="N40" s="344"/>
      <c r="V40" s="360">
        <v>60</v>
      </c>
    </row>
    <row r="41" spans="1:28" ht="15.75">
      <c r="B41" s="352"/>
      <c r="C41" s="359">
        <f>100*(1-($Y$1/$E$41))</f>
        <v>100</v>
      </c>
      <c r="D41" s="356">
        <v>44</v>
      </c>
      <c r="E41" s="358">
        <v>20</v>
      </c>
      <c r="F41" s="348"/>
      <c r="G41" s="357">
        <f>100*(1-($Y$2/$I$41))</f>
        <v>100</v>
      </c>
      <c r="H41" s="356">
        <v>48</v>
      </c>
      <c r="I41" s="355">
        <v>240</v>
      </c>
      <c r="J41" s="348"/>
      <c r="K41" s="357">
        <f>100*(1-($Y$3/M41))</f>
        <v>42.63636363636364</v>
      </c>
      <c r="L41" s="356">
        <v>50</v>
      </c>
      <c r="M41" s="355">
        <v>1100</v>
      </c>
      <c r="N41" s="344"/>
      <c r="T41" s="354"/>
      <c r="V41" s="353">
        <f>Relevés!$E$5</f>
        <v>0.9</v>
      </c>
      <c r="X41" s="277" t="s">
        <v>165</v>
      </c>
    </row>
    <row r="42" spans="1:28" ht="15.75">
      <c r="B42" s="352"/>
      <c r="C42" s="351" t="s">
        <v>162</v>
      </c>
      <c r="D42" s="350">
        <f>20*$C$41/100</f>
        <v>20</v>
      </c>
      <c r="E42" s="349" t="s">
        <v>164</v>
      </c>
      <c r="F42" s="348"/>
      <c r="G42" s="347" t="s">
        <v>162</v>
      </c>
      <c r="H42" s="346">
        <f>20*$G$41/100</f>
        <v>20</v>
      </c>
      <c r="I42" s="345" t="s">
        <v>163</v>
      </c>
      <c r="J42" s="348"/>
      <c r="K42" s="347" t="s">
        <v>162</v>
      </c>
      <c r="L42" s="346">
        <f>20*$K$41/100</f>
        <v>8.5272727272727273</v>
      </c>
      <c r="M42" s="345" t="s">
        <v>161</v>
      </c>
      <c r="N42" s="344"/>
      <c r="V42" s="343">
        <v>1.5</v>
      </c>
    </row>
    <row r="43" spans="1:28" ht="16.5" thickBot="1">
      <c r="A43" s="29"/>
      <c r="B43" s="342"/>
      <c r="C43" s="341"/>
      <c r="D43" s="340"/>
      <c r="E43" s="338"/>
      <c r="F43" s="338"/>
      <c r="G43" s="339"/>
      <c r="H43" s="338"/>
      <c r="I43" s="338"/>
      <c r="J43" s="338"/>
      <c r="K43" s="339"/>
      <c r="L43" s="338"/>
      <c r="M43" s="338"/>
      <c r="N43" s="337"/>
      <c r="V43" s="336">
        <f>V40-V41-V42</f>
        <v>57.6</v>
      </c>
    </row>
    <row r="44" spans="1:28">
      <c r="A44" s="335"/>
      <c r="B44" s="335"/>
      <c r="C44" s="335"/>
      <c r="D44" s="335"/>
      <c r="E44" s="335"/>
      <c r="F44" s="335"/>
      <c r="G44" s="335"/>
    </row>
    <row r="48" spans="1:28">
      <c r="C48" s="202" t="s">
        <v>107</v>
      </c>
    </row>
    <row r="49" spans="1:3">
      <c r="A49" s="2"/>
      <c r="B49" s="2"/>
      <c r="C49" s="202" t="s">
        <v>110</v>
      </c>
    </row>
    <row r="50" spans="1:3">
      <c r="A50" s="2"/>
      <c r="B50" s="2"/>
      <c r="C50" s="201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6" t="s">
        <v>222</v>
      </c>
      <c r="B1" s="483" t="s">
        <v>227</v>
      </c>
      <c r="C1" s="485"/>
      <c r="D1" s="480">
        <f ca="1">NOW()</f>
        <v>45988.342591550929</v>
      </c>
      <c r="E1" s="484" t="s">
        <v>222</v>
      </c>
      <c r="F1" s="483" t="s">
        <v>226</v>
      </c>
      <c r="G1" s="482"/>
      <c r="H1" s="223"/>
    </row>
    <row r="2" spans="1:8" ht="17.25" customHeight="1">
      <c r="A2" s="465"/>
      <c r="B2" s="472"/>
      <c r="C2" s="481"/>
      <c r="D2" s="480"/>
      <c r="E2" s="479"/>
      <c r="F2" s="472"/>
      <c r="G2" s="464"/>
      <c r="H2" s="223"/>
    </row>
    <row r="3" spans="1:8" ht="22.5" customHeight="1">
      <c r="A3" s="465"/>
      <c r="B3" s="473" t="s">
        <v>225</v>
      </c>
      <c r="C3" s="478"/>
      <c r="D3" s="223"/>
      <c r="E3" s="465"/>
      <c r="F3" s="466" t="s">
        <v>219</v>
      </c>
      <c r="G3" s="464"/>
      <c r="H3" s="223"/>
    </row>
    <row r="4" spans="1:8" ht="174.75" customHeight="1">
      <c r="A4" s="465"/>
      <c r="B4" s="473"/>
      <c r="C4" s="464"/>
      <c r="D4" s="223" t="s">
        <v>222</v>
      </c>
      <c r="E4" s="465"/>
      <c r="F4" s="223"/>
      <c r="G4" s="464"/>
      <c r="H4" s="223"/>
    </row>
    <row r="5" spans="1:8" ht="31.5" customHeight="1">
      <c r="A5" s="465"/>
      <c r="B5" s="477" t="s">
        <v>224</v>
      </c>
      <c r="C5" s="464"/>
      <c r="D5" s="223"/>
      <c r="E5" s="465"/>
      <c r="F5" s="469"/>
      <c r="G5" s="464"/>
      <c r="H5" s="223"/>
    </row>
    <row r="6" spans="1:8" ht="21" customHeight="1">
      <c r="A6" s="465"/>
      <c r="B6" s="223"/>
      <c r="C6" s="464"/>
      <c r="D6" s="223"/>
      <c r="E6" s="465"/>
      <c r="F6" s="476" t="s">
        <v>223</v>
      </c>
      <c r="G6" s="464"/>
      <c r="H6" s="223"/>
    </row>
    <row r="7" spans="1:8" ht="22.5" customHeight="1">
      <c r="A7" s="465"/>
      <c r="B7" s="223"/>
      <c r="C7" s="464"/>
      <c r="D7" s="223"/>
      <c r="E7" s="465"/>
      <c r="F7" s="467"/>
      <c r="G7" s="464"/>
      <c r="H7" s="223"/>
    </row>
    <row r="8" spans="1:8" ht="87" customHeight="1">
      <c r="A8" s="465"/>
      <c r="B8" s="223"/>
      <c r="C8" s="464"/>
      <c r="D8" s="223" t="s">
        <v>222</v>
      </c>
      <c r="E8" s="465"/>
      <c r="F8" s="223"/>
      <c r="G8" s="464"/>
      <c r="H8" s="223"/>
    </row>
    <row r="9" spans="1:8" ht="21" customHeight="1" thickBot="1">
      <c r="A9" s="465"/>
      <c r="B9" s="475"/>
      <c r="C9" s="464"/>
      <c r="D9" s="223"/>
      <c r="E9" s="465"/>
      <c r="F9" s="469"/>
      <c r="G9" s="464"/>
      <c r="H9" s="223"/>
    </row>
    <row r="10" spans="1:8" ht="39.75" customHeight="1" thickTop="1">
      <c r="A10" s="465"/>
      <c r="B10" s="475"/>
      <c r="C10" s="464"/>
      <c r="D10" s="474"/>
      <c r="E10" s="472" t="s">
        <v>221</v>
      </c>
      <c r="F10" s="466" t="s">
        <v>205</v>
      </c>
      <c r="G10" s="464"/>
      <c r="H10" s="223"/>
    </row>
    <row r="11" spans="1:8" ht="22.5" customHeight="1">
      <c r="A11" s="465"/>
      <c r="B11" s="473" t="s">
        <v>239</v>
      </c>
      <c r="C11" s="471"/>
      <c r="D11" s="470"/>
      <c r="E11" s="472"/>
      <c r="F11" s="223"/>
      <c r="G11" s="464"/>
      <c r="H11" s="223"/>
    </row>
    <row r="12" spans="1:8" ht="41.25" customHeight="1">
      <c r="A12" s="465"/>
      <c r="B12" s="223"/>
      <c r="C12" s="471"/>
      <c r="D12" s="470"/>
      <c r="E12" s="466"/>
      <c r="F12" s="223"/>
      <c r="G12" s="464"/>
      <c r="H12" s="223"/>
    </row>
    <row r="13" spans="1:8" ht="22.5" customHeight="1">
      <c r="A13" s="465"/>
      <c r="B13" s="223"/>
      <c r="C13" s="464"/>
      <c r="D13" s="468"/>
      <c r="E13" s="223"/>
      <c r="F13" s="223"/>
      <c r="G13" s="464"/>
      <c r="H13" s="223"/>
    </row>
    <row r="14" spans="1:8" ht="22.5" customHeight="1">
      <c r="A14" s="465"/>
      <c r="B14" s="223"/>
      <c r="C14" s="464"/>
      <c r="D14" s="468"/>
      <c r="E14" s="469"/>
      <c r="F14" s="223"/>
      <c r="G14" s="464"/>
      <c r="H14" s="223"/>
    </row>
    <row r="15" spans="1:8" ht="26.25" customHeight="1">
      <c r="A15" s="465"/>
      <c r="B15" s="223"/>
      <c r="C15" s="464"/>
      <c r="D15" s="468"/>
      <c r="E15" s="466"/>
      <c r="F15" s="223"/>
      <c r="G15" s="464"/>
      <c r="H15" s="223"/>
    </row>
    <row r="16" spans="1:8" ht="41.25" customHeight="1">
      <c r="A16" s="465"/>
      <c r="B16" s="467"/>
      <c r="C16" s="464"/>
      <c r="D16" s="468"/>
      <c r="E16" s="467"/>
      <c r="F16" s="466" t="s">
        <v>220</v>
      </c>
      <c r="G16" s="464"/>
      <c r="H16" s="223"/>
    </row>
    <row r="17" spans="1:8">
      <c r="A17" s="465"/>
      <c r="B17" s="223"/>
      <c r="C17" s="464"/>
      <c r="D17" s="223"/>
      <c r="E17" s="465"/>
      <c r="F17" s="223"/>
      <c r="G17" s="464"/>
      <c r="H17" s="223"/>
    </row>
    <row r="18" spans="1:8" ht="52.5" customHeight="1">
      <c r="A18" s="465"/>
      <c r="B18" s="466" t="s">
        <v>219</v>
      </c>
      <c r="C18" s="464"/>
      <c r="D18" s="465"/>
      <c r="E18" s="465"/>
      <c r="F18" s="223"/>
      <c r="G18" s="464"/>
      <c r="H18" s="223"/>
    </row>
    <row r="19" spans="1:8" ht="22.5" customHeight="1">
      <c r="A19" s="465"/>
      <c r="B19" s="466"/>
      <c r="C19" s="464"/>
      <c r="D19" s="465">
        <v>1</v>
      </c>
      <c r="E19" s="465"/>
      <c r="F19" s="223"/>
      <c r="G19" s="464"/>
      <c r="H19" s="223"/>
    </row>
    <row r="20" spans="1:8">
      <c r="A20" s="465"/>
      <c r="B20" s="223"/>
      <c r="C20" s="464"/>
      <c r="D20" s="223"/>
      <c r="E20" s="465"/>
      <c r="F20" s="223"/>
      <c r="G20" s="464"/>
      <c r="H20" s="223"/>
    </row>
    <row r="21" spans="1:8">
      <c r="A21" s="465"/>
      <c r="B21" s="223"/>
      <c r="C21" s="464"/>
      <c r="D21" s="223"/>
      <c r="E21" s="465"/>
      <c r="F21" s="223"/>
      <c r="G21" s="464"/>
      <c r="H21" s="223"/>
    </row>
    <row r="22" spans="1:8" ht="15.75" thickBot="1">
      <c r="A22" s="465"/>
      <c r="B22" s="223"/>
      <c r="C22" s="464"/>
      <c r="D22" s="223"/>
      <c r="E22" s="463"/>
      <c r="F22" s="320"/>
      <c r="G22" s="462"/>
      <c r="H22" s="223"/>
    </row>
    <row r="23" spans="1:8" ht="15.75" thickTop="1">
      <c r="A23" s="465"/>
      <c r="B23" s="223"/>
      <c r="C23" s="464"/>
      <c r="D23" s="223"/>
      <c r="E23" s="223"/>
      <c r="F23" s="223"/>
      <c r="G23" s="223"/>
      <c r="H23" s="223"/>
    </row>
    <row r="24" spans="1:8">
      <c r="A24" s="465"/>
      <c r="B24" s="223"/>
      <c r="C24" s="464"/>
      <c r="D24" s="223"/>
    </row>
    <row r="25" spans="1:8">
      <c r="A25" s="465"/>
      <c r="B25" s="223"/>
      <c r="C25" s="464"/>
      <c r="D25" s="223"/>
    </row>
    <row r="26" spans="1:8">
      <c r="A26" s="465"/>
      <c r="B26" s="223"/>
      <c r="C26" s="464"/>
      <c r="D26" s="223"/>
    </row>
    <row r="27" spans="1:8">
      <c r="A27" s="465"/>
      <c r="B27" s="223"/>
      <c r="C27" s="464"/>
      <c r="D27" s="223"/>
    </row>
    <row r="28" spans="1:8">
      <c r="A28" s="465"/>
      <c r="B28" s="223"/>
      <c r="C28" s="464"/>
      <c r="D28" s="223"/>
    </row>
    <row r="29" spans="1:8">
      <c r="A29" s="465"/>
      <c r="B29" s="223"/>
      <c r="C29" s="464"/>
      <c r="D29" s="223"/>
    </row>
    <row r="30" spans="1:8">
      <c r="A30" s="465"/>
      <c r="B30" s="223"/>
      <c r="C30" s="464"/>
      <c r="D30" s="223"/>
    </row>
    <row r="31" spans="1:8" ht="20.25">
      <c r="A31" s="465"/>
      <c r="B31" s="466" t="s">
        <v>218</v>
      </c>
      <c r="C31" s="464"/>
      <c r="D31" s="223"/>
    </row>
    <row r="32" spans="1:8">
      <c r="A32" s="465"/>
      <c r="B32" s="223"/>
      <c r="C32" s="464"/>
      <c r="D32" s="223"/>
    </row>
    <row r="33" spans="1:4">
      <c r="A33" s="465"/>
      <c r="B33" s="223"/>
      <c r="C33" s="464"/>
      <c r="D33" s="223"/>
    </row>
    <row r="34" spans="1:4">
      <c r="A34" s="465"/>
      <c r="B34" s="223"/>
      <c r="C34" s="464"/>
      <c r="D34" s="223"/>
    </row>
    <row r="35" spans="1:4">
      <c r="A35" s="465"/>
      <c r="B35" s="223"/>
      <c r="C35" s="464"/>
      <c r="D35" s="223"/>
    </row>
    <row r="36" spans="1:4">
      <c r="A36" s="465"/>
      <c r="B36" s="223"/>
      <c r="C36" s="464"/>
      <c r="D36" s="223"/>
    </row>
    <row r="37" spans="1:4">
      <c r="A37" s="465"/>
      <c r="B37" s="223"/>
      <c r="C37" s="464"/>
      <c r="D37" s="223"/>
    </row>
    <row r="38" spans="1:4">
      <c r="A38" s="465"/>
      <c r="B38" s="223"/>
      <c r="C38" s="464"/>
      <c r="D38" s="223"/>
    </row>
    <row r="39" spans="1:4">
      <c r="A39" s="465"/>
      <c r="B39" s="223"/>
      <c r="C39" s="464"/>
      <c r="D39" s="223"/>
    </row>
    <row r="40" spans="1:4">
      <c r="A40" s="465"/>
      <c r="B40" s="223"/>
      <c r="C40" s="464"/>
      <c r="D40" s="223"/>
    </row>
    <row r="41" spans="1:4">
      <c r="A41" s="465"/>
      <c r="B41" s="223"/>
      <c r="C41" s="464"/>
      <c r="D41" s="223"/>
    </row>
    <row r="42" spans="1:4">
      <c r="A42" s="465"/>
      <c r="B42" s="223"/>
      <c r="C42" s="464"/>
      <c r="D42" s="223"/>
    </row>
    <row r="43" spans="1:4">
      <c r="A43" s="465"/>
      <c r="B43" s="223"/>
      <c r="C43" s="464"/>
      <c r="D43" s="223"/>
    </row>
    <row r="44" spans="1:4" ht="15.75" thickBot="1">
      <c r="A44" s="463"/>
      <c r="B44" s="320"/>
      <c r="C44" s="462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5"/>
      <c r="C1" s="505" t="s">
        <v>234</v>
      </c>
      <c r="D1" s="505" t="s">
        <v>233</v>
      </c>
      <c r="E1" s="505" t="s">
        <v>235</v>
      </c>
    </row>
    <row r="2" spans="1:7">
      <c r="B2" s="504" t="s">
        <v>229</v>
      </c>
      <c r="C2" s="502">
        <f ca="1">INDIRECT("C"&amp;(Console!$R$33*2+3))</f>
        <v>0.37986111111111109</v>
      </c>
      <c r="D2" s="502">
        <f ca="1">INDIRECT("D"&amp;(Console!$R$33*2+3))</f>
        <v>0.10972222222222222</v>
      </c>
      <c r="E2" s="501">
        <f ca="1">INDIRECT("E"&amp;(Console!$R$33*2+3))</f>
        <v>46</v>
      </c>
    </row>
    <row r="3" spans="1:7">
      <c r="B3" s="503" t="s">
        <v>228</v>
      </c>
      <c r="C3" s="502">
        <f ca="1">INDIRECT("C"&amp;(Console!$R$33*2+4))</f>
        <v>0.91180555555555554</v>
      </c>
      <c r="D3" s="502">
        <f ca="1">INDIRECT("D"&amp;(Console!$R$33*2+4))</f>
        <v>0.63055555555555554</v>
      </c>
      <c r="E3" s="501">
        <f ca="1">INDIRECT("E"&amp;(Console!$R$33*2+4))</f>
        <v>44</v>
      </c>
      <c r="G3" s="218"/>
    </row>
    <row r="4" spans="1:7">
      <c r="A4" s="21" t="s">
        <v>99</v>
      </c>
      <c r="B4" s="500">
        <f ca="1">DAY(TODAY())</f>
        <v>27</v>
      </c>
      <c r="C4" s="499" t="s">
        <v>234</v>
      </c>
      <c r="D4" s="498" t="s">
        <v>233</v>
      </c>
      <c r="E4" s="497" t="s">
        <v>232</v>
      </c>
    </row>
    <row r="5" spans="1:7">
      <c r="A5" s="2">
        <v>1</v>
      </c>
      <c r="B5" s="494" t="s">
        <v>229</v>
      </c>
      <c r="C5" s="493">
        <v>4.583333333333333E-2</v>
      </c>
      <c r="D5" s="496">
        <v>0.27986111111111112</v>
      </c>
      <c r="E5" s="491">
        <v>44</v>
      </c>
    </row>
    <row r="6" spans="1:7">
      <c r="A6" s="495"/>
      <c r="B6" s="490" t="s">
        <v>228</v>
      </c>
      <c r="C6" s="489">
        <v>0.55694444444444446</v>
      </c>
      <c r="D6" s="488">
        <v>0.80208333333333337</v>
      </c>
      <c r="E6" s="487">
        <v>52</v>
      </c>
    </row>
    <row r="7" spans="1:7">
      <c r="A7" s="2">
        <v>2</v>
      </c>
      <c r="B7" s="494" t="s">
        <v>229</v>
      </c>
      <c r="C7" s="493">
        <v>7.8472222222222221E-2</v>
      </c>
      <c r="D7" s="492">
        <v>0.31944444444444442</v>
      </c>
      <c r="E7" s="491">
        <v>690</v>
      </c>
    </row>
    <row r="8" spans="1:7">
      <c r="B8" s="490" t="s">
        <v>228</v>
      </c>
      <c r="C8" s="489">
        <v>0.59027777777777779</v>
      </c>
      <c r="D8" s="488">
        <v>0.83750000000000002</v>
      </c>
      <c r="E8" s="487">
        <v>68</v>
      </c>
    </row>
    <row r="9" spans="1:7">
      <c r="A9" s="2">
        <v>3</v>
      </c>
      <c r="B9" s="494" t="s">
        <v>229</v>
      </c>
      <c r="C9" s="493">
        <v>0.10833333333333334</v>
      </c>
      <c r="D9" s="492">
        <v>0.35347222222222224</v>
      </c>
      <c r="E9" s="491">
        <v>76</v>
      </c>
    </row>
    <row r="10" spans="1:7">
      <c r="B10" s="490" t="s">
        <v>228</v>
      </c>
      <c r="C10" s="489">
        <v>0.62013888888888891</v>
      </c>
      <c r="D10" s="488">
        <v>0.87013888888888891</v>
      </c>
      <c r="E10" s="487">
        <v>84</v>
      </c>
    </row>
    <row r="11" spans="1:7">
      <c r="A11" s="2">
        <v>4</v>
      </c>
      <c r="B11" s="494" t="s">
        <v>229</v>
      </c>
      <c r="C11" s="493">
        <v>0.13541666666666666</v>
      </c>
      <c r="D11" s="492">
        <v>0.38541666666666669</v>
      </c>
      <c r="E11" s="491">
        <v>90</v>
      </c>
    </row>
    <row r="12" spans="1:7">
      <c r="B12" s="490" t="s">
        <v>228</v>
      </c>
      <c r="C12" s="489">
        <v>0.64930555555555558</v>
      </c>
      <c r="D12" s="488">
        <v>0.90138888888888891</v>
      </c>
      <c r="E12" s="487">
        <v>96</v>
      </c>
    </row>
    <row r="13" spans="1:7">
      <c r="A13" s="2">
        <v>5</v>
      </c>
      <c r="B13" s="494" t="s">
        <v>229</v>
      </c>
      <c r="C13" s="493">
        <v>0.16250000000000001</v>
      </c>
      <c r="D13" s="492">
        <v>0.41736111111111113</v>
      </c>
      <c r="E13" s="491">
        <v>101</v>
      </c>
    </row>
    <row r="14" spans="1:7">
      <c r="B14" s="490" t="s">
        <v>228</v>
      </c>
      <c r="C14" s="489">
        <v>0.67777777777777781</v>
      </c>
      <c r="D14" s="488">
        <v>0.93263888888888891</v>
      </c>
      <c r="E14" s="487">
        <v>104</v>
      </c>
    </row>
    <row r="15" spans="1:7">
      <c r="A15" s="2">
        <v>6</v>
      </c>
      <c r="B15" s="494" t="s">
        <v>229</v>
      </c>
      <c r="C15" s="493">
        <v>0.18888888888888888</v>
      </c>
      <c r="D15" s="492">
        <v>0.44930555555555557</v>
      </c>
      <c r="E15" s="491">
        <v>106</v>
      </c>
    </row>
    <row r="16" spans="1:7">
      <c r="B16" s="490" t="s">
        <v>228</v>
      </c>
      <c r="C16" s="489">
        <v>0.70694444444444449</v>
      </c>
      <c r="D16" s="488">
        <v>0.96388888888888891</v>
      </c>
      <c r="E16" s="487">
        <v>106</v>
      </c>
    </row>
    <row r="17" spans="1:5">
      <c r="A17" s="2">
        <v>7</v>
      </c>
      <c r="B17" s="494" t="s">
        <v>229</v>
      </c>
      <c r="C17" s="493">
        <v>0.21597222222222223</v>
      </c>
      <c r="D17" s="492">
        <v>0.48194444444444445</v>
      </c>
      <c r="E17" s="491">
        <v>105</v>
      </c>
    </row>
    <row r="18" spans="1:5">
      <c r="B18" s="490" t="s">
        <v>228</v>
      </c>
      <c r="C18" s="489">
        <v>0.73750000000000004</v>
      </c>
      <c r="D18" s="488">
        <v>0.99513888888888891</v>
      </c>
      <c r="E18" s="487">
        <v>102</v>
      </c>
    </row>
    <row r="19" spans="1:5">
      <c r="A19" s="2">
        <v>8</v>
      </c>
      <c r="B19" s="494" t="s">
        <v>229</v>
      </c>
      <c r="C19" s="493">
        <v>0.24444444444444444</v>
      </c>
      <c r="D19" s="492">
        <v>0.51527777777777772</v>
      </c>
      <c r="E19" s="491">
        <v>98</v>
      </c>
    </row>
    <row r="20" spans="1:5">
      <c r="B20" s="490" t="s">
        <v>228</v>
      </c>
      <c r="C20" s="489">
        <v>0.77083333333333337</v>
      </c>
      <c r="D20" s="488" t="s">
        <v>230</v>
      </c>
      <c r="E20" s="487">
        <v>93</v>
      </c>
    </row>
    <row r="21" spans="1:5">
      <c r="A21" s="2">
        <v>9</v>
      </c>
      <c r="B21" s="494" t="s">
        <v>229</v>
      </c>
      <c r="C21" s="493">
        <v>0.27638888888888891</v>
      </c>
      <c r="D21" s="492">
        <v>2.8472222222222222E-2</v>
      </c>
      <c r="E21" s="491">
        <v>87</v>
      </c>
    </row>
    <row r="22" spans="1:5">
      <c r="B22" s="490" t="s">
        <v>228</v>
      </c>
      <c r="C22" s="489">
        <v>0.81388888888888888</v>
      </c>
      <c r="D22" s="488">
        <v>0.55000000000000004</v>
      </c>
      <c r="E22" s="487">
        <v>79</v>
      </c>
    </row>
    <row r="23" spans="1:5">
      <c r="A23" s="2">
        <v>10</v>
      </c>
      <c r="B23" s="494" t="s">
        <v>229</v>
      </c>
      <c r="C23" s="493">
        <v>0.32222222222222224</v>
      </c>
      <c r="D23" s="492">
        <v>6.3194444444444442E-2</v>
      </c>
      <c r="E23" s="491">
        <v>72</v>
      </c>
    </row>
    <row r="24" spans="1:5">
      <c r="B24" s="490" t="s">
        <v>228</v>
      </c>
      <c r="C24" s="489">
        <v>0.87847222222222221</v>
      </c>
      <c r="D24" s="488">
        <v>0.58750000000000002</v>
      </c>
      <c r="E24" s="487">
        <v>65</v>
      </c>
    </row>
    <row r="25" spans="1:5">
      <c r="A25" s="2">
        <v>11</v>
      </c>
      <c r="B25" s="494" t="s">
        <v>229</v>
      </c>
      <c r="C25" s="493">
        <v>0.40347222222222223</v>
      </c>
      <c r="D25" s="492">
        <v>0.10208333333333333</v>
      </c>
      <c r="E25" s="491">
        <v>58</v>
      </c>
    </row>
    <row r="26" spans="1:5">
      <c r="B26" s="490" t="s">
        <v>228</v>
      </c>
      <c r="C26" s="489">
        <v>0.94027777777777777</v>
      </c>
      <c r="D26" s="488">
        <v>0.62986111111111109</v>
      </c>
      <c r="E26" s="487">
        <v>52</v>
      </c>
    </row>
    <row r="27" spans="1:5">
      <c r="A27" s="2">
        <v>12</v>
      </c>
      <c r="B27" s="494" t="s">
        <v>229</v>
      </c>
      <c r="C27" s="493">
        <v>0.46250000000000002</v>
      </c>
      <c r="D27" s="492">
        <v>0.1451388888888889</v>
      </c>
      <c r="E27" s="491">
        <v>47</v>
      </c>
    </row>
    <row r="28" spans="1:5">
      <c r="B28" s="490" t="s">
        <v>228</v>
      </c>
      <c r="C28" s="489">
        <v>0.9916666666666667</v>
      </c>
      <c r="D28" s="488">
        <v>0.67638888888888893</v>
      </c>
      <c r="E28" s="487">
        <v>45</v>
      </c>
    </row>
    <row r="29" spans="1:5">
      <c r="A29" s="2">
        <v>13</v>
      </c>
      <c r="B29" s="494" t="s">
        <v>229</v>
      </c>
      <c r="C29" s="493" t="s">
        <v>230</v>
      </c>
      <c r="D29" s="492">
        <v>0.19375000000000001</v>
      </c>
      <c r="E29" s="491" t="s">
        <v>230</v>
      </c>
    </row>
    <row r="30" spans="1:5">
      <c r="B30" s="490" t="s">
        <v>228</v>
      </c>
      <c r="C30" s="489">
        <v>0.51180555555555551</v>
      </c>
      <c r="D30" s="488">
        <v>0.7270833333333333</v>
      </c>
      <c r="E30" s="487">
        <v>44</v>
      </c>
    </row>
    <row r="31" spans="1:5">
      <c r="A31" s="2">
        <v>14</v>
      </c>
      <c r="B31" s="494" t="s">
        <v>229</v>
      </c>
      <c r="C31" s="493">
        <v>3.4722222222222224E-2</v>
      </c>
      <c r="D31" s="492">
        <v>0.24374999999999999</v>
      </c>
      <c r="E31" s="491">
        <v>45</v>
      </c>
    </row>
    <row r="32" spans="1:5">
      <c r="B32" s="490" t="s">
        <v>228</v>
      </c>
      <c r="C32" s="489">
        <v>0.55277777777777781</v>
      </c>
      <c r="D32" s="488">
        <v>0.77569444444444446</v>
      </c>
      <c r="E32" s="487">
        <v>48</v>
      </c>
    </row>
    <row r="33" spans="1:5">
      <c r="A33" s="2">
        <v>15</v>
      </c>
      <c r="B33" s="494" t="s">
        <v>229</v>
      </c>
      <c r="C33" s="493">
        <v>6.9444444444444448E-2</v>
      </c>
      <c r="D33" s="492">
        <v>0.29097222222222224</v>
      </c>
      <c r="E33" s="491">
        <v>51</v>
      </c>
    </row>
    <row r="34" spans="1:5">
      <c r="A34" s="495"/>
      <c r="B34" s="490" t="s">
        <v>228</v>
      </c>
      <c r="C34" s="489">
        <v>0.58611111111111114</v>
      </c>
      <c r="D34" s="488">
        <v>0.81805555555555554</v>
      </c>
      <c r="E34" s="487">
        <v>55</v>
      </c>
    </row>
    <row r="35" spans="1:5">
      <c r="A35" s="2">
        <v>16</v>
      </c>
      <c r="B35" s="494" t="s">
        <v>229</v>
      </c>
      <c r="C35" s="493">
        <v>9.6527777777777782E-2</v>
      </c>
      <c r="D35" s="492">
        <v>0.33055555555555555</v>
      </c>
      <c r="E35" s="491">
        <v>59</v>
      </c>
    </row>
    <row r="36" spans="1:5">
      <c r="A36" s="11"/>
      <c r="B36" s="490" t="s">
        <v>228</v>
      </c>
      <c r="C36" s="489">
        <v>0.61111111111111116</v>
      </c>
      <c r="D36" s="488">
        <v>0.8520833333333333</v>
      </c>
      <c r="E36" s="487">
        <v>62</v>
      </c>
    </row>
    <row r="37" spans="1:5">
      <c r="A37" s="491">
        <v>17</v>
      </c>
      <c r="B37" s="494" t="s">
        <v>229</v>
      </c>
      <c r="C37" s="493">
        <v>0.11666666666666667</v>
      </c>
      <c r="D37" s="492">
        <v>0.36458333333333331</v>
      </c>
      <c r="E37" s="491">
        <v>66</v>
      </c>
    </row>
    <row r="38" spans="1:5">
      <c r="B38" s="490" t="s">
        <v>228</v>
      </c>
      <c r="C38" s="489">
        <v>0.62986111111111109</v>
      </c>
      <c r="D38" s="488">
        <v>0.88194444444444442</v>
      </c>
      <c r="E38" s="487">
        <v>69</v>
      </c>
    </row>
    <row r="39" spans="1:5">
      <c r="A39" s="2">
        <v>18</v>
      </c>
      <c r="B39" s="494" t="s">
        <v>229</v>
      </c>
      <c r="C39" s="493">
        <v>0.13333333333333333</v>
      </c>
      <c r="D39" s="492">
        <v>0.39305555555555555</v>
      </c>
      <c r="E39" s="491">
        <v>71</v>
      </c>
    </row>
    <row r="40" spans="1:5">
      <c r="B40" s="490" t="s">
        <v>228</v>
      </c>
      <c r="C40" s="489">
        <v>0.64652777777777781</v>
      </c>
      <c r="D40" s="488">
        <v>0.90763888888888888</v>
      </c>
      <c r="E40" s="487">
        <v>73</v>
      </c>
    </row>
    <row r="41" spans="1:5">
      <c r="A41" s="2">
        <v>19</v>
      </c>
      <c r="B41" s="494" t="s">
        <v>229</v>
      </c>
      <c r="C41" s="493" t="s">
        <v>231</v>
      </c>
      <c r="D41" s="492">
        <v>0.41805555555555557</v>
      </c>
      <c r="E41" s="491">
        <v>75</v>
      </c>
    </row>
    <row r="42" spans="1:5">
      <c r="B42" s="490" t="s">
        <v>228</v>
      </c>
      <c r="C42" s="489">
        <v>0.6645833333333333</v>
      </c>
      <c r="D42" s="488">
        <v>0.93125000000000002</v>
      </c>
      <c r="E42" s="487">
        <v>76</v>
      </c>
    </row>
    <row r="43" spans="1:5">
      <c r="A43" s="2">
        <v>20</v>
      </c>
      <c r="B43" s="494" t="s">
        <v>229</v>
      </c>
      <c r="C43" s="493">
        <v>0.17152777777777778</v>
      </c>
      <c r="D43" s="492">
        <v>0.44166666666666665</v>
      </c>
      <c r="E43" s="491">
        <v>77</v>
      </c>
    </row>
    <row r="44" spans="1:5">
      <c r="B44" s="490" t="s">
        <v>228</v>
      </c>
      <c r="C44" s="489">
        <v>0.68472222222222223</v>
      </c>
      <c r="D44" s="488">
        <v>0.95347222222222228</v>
      </c>
      <c r="E44" s="487">
        <v>77</v>
      </c>
    </row>
    <row r="45" spans="1:5">
      <c r="A45" s="2">
        <v>21</v>
      </c>
      <c r="B45" s="494" t="s">
        <v>229</v>
      </c>
      <c r="C45" s="493">
        <v>0.19305555555555556</v>
      </c>
      <c r="D45" s="492">
        <v>0.46527777777777779</v>
      </c>
      <c r="E45" s="491">
        <v>76</v>
      </c>
    </row>
    <row r="46" spans="1:5">
      <c r="B46" s="490" t="s">
        <v>228</v>
      </c>
      <c r="C46" s="489">
        <v>0.7055555555555556</v>
      </c>
      <c r="D46" s="488">
        <v>0.97638888888888886</v>
      </c>
      <c r="E46" s="487">
        <v>76</v>
      </c>
    </row>
    <row r="47" spans="1:5">
      <c r="A47" s="2">
        <v>22</v>
      </c>
      <c r="B47" s="494" t="s">
        <v>229</v>
      </c>
      <c r="C47" s="493">
        <v>0.21527777777777779</v>
      </c>
      <c r="D47" s="492">
        <v>0.48888888888888887</v>
      </c>
      <c r="E47" s="491">
        <v>74</v>
      </c>
    </row>
    <row r="48" spans="1:5">
      <c r="B48" s="490" t="s">
        <v>228</v>
      </c>
      <c r="C48" s="489">
        <v>0.72569444444444442</v>
      </c>
      <c r="D48" s="488">
        <v>0.99930555555555556</v>
      </c>
      <c r="E48" s="487">
        <v>73</v>
      </c>
    </row>
    <row r="49" spans="1:5">
      <c r="A49" s="2">
        <v>23</v>
      </c>
      <c r="B49" s="494" t="s">
        <v>229</v>
      </c>
      <c r="C49" s="493">
        <v>0.23680555555555555</v>
      </c>
      <c r="D49" s="492">
        <v>0.5131944444444444</v>
      </c>
      <c r="E49" s="491">
        <v>70</v>
      </c>
    </row>
    <row r="50" spans="1:5">
      <c r="B50" s="490" t="s">
        <v>228</v>
      </c>
      <c r="C50" s="489">
        <v>0.74583333333333335</v>
      </c>
      <c r="D50" s="488" t="s">
        <v>230</v>
      </c>
      <c r="E50" s="487">
        <v>68</v>
      </c>
    </row>
    <row r="51" spans="1:5">
      <c r="A51" s="2">
        <v>24</v>
      </c>
      <c r="B51" s="494" t="s">
        <v>229</v>
      </c>
      <c r="C51" s="493">
        <v>0.25972222222222224</v>
      </c>
      <c r="D51" s="492">
        <v>2.361111111111111E-2</v>
      </c>
      <c r="E51" s="491">
        <v>65</v>
      </c>
    </row>
    <row r="52" spans="1:5">
      <c r="B52" s="490" t="s">
        <v>228</v>
      </c>
      <c r="C52" s="489">
        <v>0.7680555555555556</v>
      </c>
      <c r="D52" s="488">
        <v>0.53819444444444442</v>
      </c>
      <c r="E52" s="487">
        <v>62</v>
      </c>
    </row>
    <row r="53" spans="1:5">
      <c r="A53" s="2">
        <v>25</v>
      </c>
      <c r="B53" s="494" t="s">
        <v>229</v>
      </c>
      <c r="C53" s="493">
        <v>0.28680555555555554</v>
      </c>
      <c r="D53" s="492">
        <v>4.8611111111111112E-2</v>
      </c>
      <c r="E53" s="491">
        <v>59</v>
      </c>
    </row>
    <row r="54" spans="1:5">
      <c r="B54" s="490" t="s">
        <v>228</v>
      </c>
      <c r="C54" s="489">
        <v>0.79652777777777772</v>
      </c>
      <c r="D54" s="488">
        <v>0.56527777777777777</v>
      </c>
      <c r="E54" s="487">
        <v>55</v>
      </c>
    </row>
    <row r="55" spans="1:5">
      <c r="A55" s="2">
        <v>26</v>
      </c>
      <c r="B55" s="494" t="s">
        <v>229</v>
      </c>
      <c r="C55" s="493">
        <v>0.32500000000000001</v>
      </c>
      <c r="D55" s="492">
        <v>7.7083333333333337E-2</v>
      </c>
      <c r="E55" s="491">
        <v>52</v>
      </c>
    </row>
    <row r="56" spans="1:5">
      <c r="B56" s="490" t="s">
        <v>228</v>
      </c>
      <c r="C56" s="489">
        <v>0.84097222222222223</v>
      </c>
      <c r="D56" s="488">
        <v>0.59513888888888888</v>
      </c>
      <c r="E56" s="487">
        <v>49</v>
      </c>
    </row>
    <row r="57" spans="1:5">
      <c r="A57" s="2">
        <v>27</v>
      </c>
      <c r="B57" s="494" t="s">
        <v>229</v>
      </c>
      <c r="C57" s="493">
        <v>0.37986111111111109</v>
      </c>
      <c r="D57" s="492">
        <v>0.10972222222222222</v>
      </c>
      <c r="E57" s="491">
        <v>46</v>
      </c>
    </row>
    <row r="58" spans="1:5">
      <c r="B58" s="490" t="s">
        <v>228</v>
      </c>
      <c r="C58" s="489">
        <v>0.91180555555555554</v>
      </c>
      <c r="D58" s="488">
        <v>0.63055555555555554</v>
      </c>
      <c r="E58" s="487">
        <v>44</v>
      </c>
    </row>
    <row r="59" spans="1:5">
      <c r="A59" s="2">
        <v>28</v>
      </c>
      <c r="B59" s="494" t="s">
        <v>229</v>
      </c>
      <c r="C59" s="493">
        <v>0.43611111111111112</v>
      </c>
      <c r="D59" s="492">
        <v>0.14861111111111111</v>
      </c>
      <c r="E59" s="491">
        <v>43</v>
      </c>
    </row>
    <row r="60" spans="1:5">
      <c r="B60" s="490" t="s">
        <v>228</v>
      </c>
      <c r="C60" s="489">
        <v>0.96875</v>
      </c>
      <c r="D60" s="488">
        <v>0.67291666666666672</v>
      </c>
      <c r="E60" s="487">
        <v>43</v>
      </c>
    </row>
    <row r="61" spans="1:5">
      <c r="A61" s="2">
        <v>29</v>
      </c>
      <c r="B61" s="494" t="s">
        <v>229</v>
      </c>
      <c r="C61" s="493">
        <v>0.48541666666666666</v>
      </c>
      <c r="D61" s="492">
        <v>0.19444444444444445</v>
      </c>
      <c r="E61" s="491">
        <v>45</v>
      </c>
    </row>
    <row r="62" spans="1:5">
      <c r="B62" s="490" t="s">
        <v>228</v>
      </c>
      <c r="C62" s="489" t="s">
        <v>230</v>
      </c>
      <c r="D62" s="488">
        <v>0.72083333333333333</v>
      </c>
      <c r="E62" s="487" t="s">
        <v>230</v>
      </c>
    </row>
    <row r="63" spans="1:5">
      <c r="A63" s="2">
        <v>30</v>
      </c>
      <c r="B63" s="494" t="s">
        <v>229</v>
      </c>
      <c r="C63" s="493">
        <v>1.3888888888888888E-2</v>
      </c>
      <c r="D63" s="492">
        <v>0.24236111111111111</v>
      </c>
      <c r="E63" s="491">
        <v>48</v>
      </c>
    </row>
    <row r="64" spans="1:5">
      <c r="B64" s="490" t="s">
        <v>228</v>
      </c>
      <c r="C64" s="489">
        <v>0.52847222222222223</v>
      </c>
      <c r="D64" s="488">
        <v>0.76666666666666672</v>
      </c>
      <c r="E64" s="487">
        <v>53</v>
      </c>
    </row>
    <row r="65" spans="1:5">
      <c r="A65" s="2">
        <v>31</v>
      </c>
      <c r="B65" s="494" t="s">
        <v>229</v>
      </c>
      <c r="C65" s="493"/>
      <c r="D65" s="492"/>
      <c r="E65" s="491"/>
    </row>
    <row r="66" spans="1:5">
      <c r="B66" s="490" t="s">
        <v>228</v>
      </c>
      <c r="C66" s="489"/>
      <c r="D66" s="488"/>
      <c r="E66" s="48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2025-11-27T07:13:50Z</dcterms:modified>
</cp:coreProperties>
</file>